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cambra\OneDrive - CARTV\Datos adjuntos\CARTV\PPTOSDGA\2023\Fichasymemorias2023\Fichas y memorias2023-v2-50.800€\"/>
    </mc:Choice>
  </mc:AlternateContent>
  <bookViews>
    <workbookView xWindow="-75" yWindow="0" windowWidth="14175" windowHeight="1515" tabRatio="599"/>
  </bookViews>
  <sheets>
    <sheet name="A.D.E.1(DEBE) " sheetId="78" r:id="rId1"/>
    <sheet name="A.D.E.1(HABER) " sheetId="80" r:id="rId2"/>
    <sheet name="A.D.E.2(DEBE)" sheetId="81" r:id="rId3"/>
    <sheet name="A.D.E.2(HABER)" sheetId="82" r:id="rId4"/>
    <sheet name="A.D.E.3.1" sheetId="83" r:id="rId5"/>
    <sheet name="Cuadro de Financiamiento" sheetId="85" r:id="rId6"/>
    <sheet name="Variacionespatrimoniales" sheetId="86" r:id="rId7"/>
  </sheets>
  <externalReferences>
    <externalReference r:id="rId8"/>
  </externalReferences>
  <definedNames>
    <definedName name="_xlnm.Print_Area" localSheetId="0">'A.D.E.1(DEBE) '!$A$1:$C$37</definedName>
    <definedName name="_xlnm.Print_Area" localSheetId="1">'A.D.E.1(HABER) '!$A$1:$C$28</definedName>
    <definedName name="_xlnm.Print_Area" localSheetId="2">'A.D.E.2(DEBE)'!$A$1:$C$27</definedName>
    <definedName name="_xlnm.Print_Area" localSheetId="3">'A.D.E.2(HABER)'!$A$1:$C$41</definedName>
    <definedName name="_xlnm.Print_Area" localSheetId="4">A.D.E.3.1!$A$1:$G$24</definedName>
    <definedName name="_xlnm.Print_Area" localSheetId="5">'Cuadro de Financiamiento'!$A$1:$C$35</definedName>
  </definedNames>
  <calcPr calcId="152511"/>
</workbook>
</file>

<file path=xl/calcChain.xml><?xml version="1.0" encoding="utf-8"?>
<calcChain xmlns="http://schemas.openxmlformats.org/spreadsheetml/2006/main">
  <c r="C26" i="78" l="1"/>
  <c r="C14" i="80"/>
  <c r="C30" i="78"/>
  <c r="C16" i="80"/>
  <c r="G18" i="83" l="1"/>
  <c r="E18" i="83"/>
  <c r="E16" i="83" l="1"/>
  <c r="E12" i="83" l="1"/>
  <c r="D31" i="86" l="1"/>
  <c r="D30" i="86"/>
  <c r="D24" i="83"/>
  <c r="B26" i="80"/>
  <c r="B16" i="80"/>
  <c r="B30" i="78"/>
  <c r="B11" i="78" l="1"/>
  <c r="E2" i="80"/>
  <c r="B31" i="86"/>
  <c r="B32" i="86"/>
  <c r="C37" i="86"/>
  <c r="C34" i="86"/>
  <c r="C31" i="86"/>
  <c r="C30" i="86"/>
  <c r="C21" i="86"/>
  <c r="C18" i="86"/>
  <c r="C16" i="86"/>
  <c r="C12" i="86"/>
  <c r="C6" i="86"/>
  <c r="C5" i="86" s="1"/>
  <c r="C4" i="86" s="1"/>
  <c r="B30" i="86" l="1"/>
  <c r="E24" i="83" l="1"/>
  <c r="B10" i="78" l="1"/>
  <c r="B34" i="86" l="1"/>
  <c r="B21" i="86"/>
  <c r="B25" i="78" l="1"/>
  <c r="B15" i="85" l="1"/>
  <c r="C16" i="78" l="1"/>
  <c r="C26" i="80" s="1"/>
  <c r="B16" i="78"/>
  <c r="F2" i="80" l="1"/>
  <c r="F2" i="78"/>
  <c r="C33" i="78" s="1"/>
  <c r="B37" i="86"/>
  <c r="D37" i="86" s="1"/>
  <c r="C25" i="78"/>
  <c r="C10" i="78"/>
  <c r="B9" i="80"/>
  <c r="C15" i="80"/>
  <c r="B25" i="80"/>
  <c r="B6" i="86"/>
  <c r="B12" i="86"/>
  <c r="D12" i="86" s="1"/>
  <c r="B18" i="86"/>
  <c r="E18" i="86" s="1"/>
  <c r="E17" i="86"/>
  <c r="D17" i="86"/>
  <c r="B16" i="86"/>
  <c r="E44" i="86"/>
  <c r="D44" i="86"/>
  <c r="E43" i="86"/>
  <c r="D43" i="86"/>
  <c r="E42" i="86"/>
  <c r="D42" i="86"/>
  <c r="E41" i="86"/>
  <c r="D41" i="86"/>
  <c r="E40" i="86"/>
  <c r="D40" i="86"/>
  <c r="E39" i="86"/>
  <c r="D39" i="86"/>
  <c r="E38" i="86"/>
  <c r="D38" i="86"/>
  <c r="E37" i="86"/>
  <c r="E36" i="86"/>
  <c r="D36" i="86"/>
  <c r="E35" i="86"/>
  <c r="D35" i="86"/>
  <c r="E33" i="86"/>
  <c r="D33" i="86"/>
  <c r="E27" i="86"/>
  <c r="D27" i="86"/>
  <c r="E26" i="86"/>
  <c r="D26" i="86"/>
  <c r="E25" i="86"/>
  <c r="D25" i="86"/>
  <c r="E23" i="86"/>
  <c r="D23" i="86"/>
  <c r="E22" i="86"/>
  <c r="D22" i="86"/>
  <c r="E20" i="86"/>
  <c r="D20" i="86"/>
  <c r="E19" i="86"/>
  <c r="D19" i="86"/>
  <c r="E15" i="86"/>
  <c r="D15" i="86"/>
  <c r="E14" i="86"/>
  <c r="D14" i="86"/>
  <c r="E13" i="86"/>
  <c r="D13" i="86"/>
  <c r="E11" i="86"/>
  <c r="D11" i="86"/>
  <c r="E10" i="86"/>
  <c r="D10" i="86"/>
  <c r="E9" i="86"/>
  <c r="D9" i="86"/>
  <c r="E8" i="86"/>
  <c r="D8" i="86"/>
  <c r="E7" i="86"/>
  <c r="D7" i="86"/>
  <c r="C9" i="80"/>
  <c r="C10" i="82"/>
  <c r="C18" i="82" s="1"/>
  <c r="C25" i="80"/>
  <c r="C11" i="82"/>
  <c r="F24" i="83"/>
  <c r="G24" i="83"/>
  <c r="B15" i="80"/>
  <c r="B10" i="82"/>
  <c r="B12" i="80"/>
  <c r="B20" i="80"/>
  <c r="B11" i="82"/>
  <c r="B25" i="82"/>
  <c r="B11" i="81"/>
  <c r="B26" i="85"/>
  <c r="B11" i="85"/>
  <c r="C20" i="80"/>
  <c r="C11" i="81"/>
  <c r="B20" i="78"/>
  <c r="C20" i="78"/>
  <c r="B25" i="85"/>
  <c r="C25" i="82"/>
  <c r="B27" i="85"/>
  <c r="B28" i="85"/>
  <c r="B29" i="85"/>
  <c r="B30" i="85"/>
  <c r="C12" i="80"/>
  <c r="C8" i="81"/>
  <c r="C19" i="81"/>
  <c r="B9" i="85" s="1"/>
  <c r="B8" i="81"/>
  <c r="B19" i="81"/>
  <c r="C22" i="82"/>
  <c r="C30" i="82"/>
  <c r="C36" i="82"/>
  <c r="C39" i="82"/>
  <c r="B22" i="82"/>
  <c r="B30" i="82"/>
  <c r="B36" i="82"/>
  <c r="B39" i="82"/>
  <c r="B24" i="83"/>
  <c r="C24" i="83"/>
  <c r="B13" i="85"/>
  <c r="B16" i="85"/>
  <c r="B14" i="85"/>
  <c r="B12" i="85"/>
  <c r="B10" i="85"/>
  <c r="D18" i="86" l="1"/>
  <c r="C24" i="80"/>
  <c r="B32" i="85"/>
  <c r="E32" i="86"/>
  <c r="E24" i="86"/>
  <c r="B5" i="86"/>
  <c r="B4" i="86" s="1"/>
  <c r="D6" i="86"/>
  <c r="D16" i="86"/>
  <c r="B18" i="85"/>
  <c r="E1" i="78"/>
  <c r="E16" i="86"/>
  <c r="F1" i="78"/>
  <c r="E34" i="86"/>
  <c r="D21" i="86"/>
  <c r="E2" i="78"/>
  <c r="B33" i="78" s="1"/>
  <c r="E6" i="86"/>
  <c r="E12" i="86"/>
  <c r="D24" i="86"/>
  <c r="D34" i="86"/>
  <c r="B27" i="80" l="1"/>
  <c r="B28" i="80" s="1"/>
  <c r="D32" i="86"/>
  <c r="B34" i="85"/>
  <c r="B20" i="85"/>
  <c r="E5" i="86"/>
  <c r="D5" i="86"/>
  <c r="C9" i="82"/>
  <c r="C8" i="82" s="1"/>
  <c r="C26" i="81" s="1"/>
  <c r="C36" i="78"/>
  <c r="C37" i="78" s="1"/>
  <c r="C32" i="78"/>
  <c r="C27" i="80"/>
  <c r="C28" i="80" s="1"/>
  <c r="B9" i="82"/>
  <c r="B8" i="82" s="1"/>
  <c r="B36" i="78"/>
  <c r="B37" i="78" s="1"/>
  <c r="B24" i="80"/>
  <c r="B32" i="78"/>
  <c r="E21" i="86"/>
  <c r="D4" i="86"/>
  <c r="E31" i="86" l="1"/>
  <c r="E4" i="86"/>
  <c r="E30" i="86"/>
  <c r="B41" i="82"/>
  <c r="B26" i="81"/>
  <c r="B27" i="81" s="1"/>
  <c r="C27" i="81"/>
  <c r="C41" i="82"/>
</calcChain>
</file>

<file path=xl/sharedStrings.xml><?xml version="1.0" encoding="utf-8"?>
<sst xmlns="http://schemas.openxmlformats.org/spreadsheetml/2006/main" count="245" uniqueCount="211">
  <si>
    <t xml:space="preserve">   PRESUPUESTOS DE LA COMUNIDAD AUTÓNOMA DE ARAGÓN</t>
  </si>
  <si>
    <t xml:space="preserve">           A.D.E.1.- PRESUPUESTO DE EXPLOTACIÓN</t>
  </si>
  <si>
    <t>LIQUIDACIÓN</t>
  </si>
  <si>
    <t>PREVISIÓN</t>
  </si>
  <si>
    <t xml:space="preserve">     1.1. DEBE</t>
  </si>
  <si>
    <t xml:space="preserve">     - APROVISIONAMIENTOS</t>
  </si>
  <si>
    <t xml:space="preserve">     - GASTOS DE PERSONAL</t>
  </si>
  <si>
    <t xml:space="preserve">          - Sueldos y salarios</t>
  </si>
  <si>
    <t xml:space="preserve">          - Seguridad Social a cargo de la Empresa</t>
  </si>
  <si>
    <t xml:space="preserve">          - Indemnizaciones</t>
  </si>
  <si>
    <t xml:space="preserve">          - Otros</t>
  </si>
  <si>
    <t xml:space="preserve">          - De inmovilizado material</t>
  </si>
  <si>
    <t xml:space="preserve">          - De inmovilizado inmaterial</t>
  </si>
  <si>
    <t xml:space="preserve">          - De gastos de establecimiento</t>
  </si>
  <si>
    <t xml:space="preserve">          - De tráfico</t>
  </si>
  <si>
    <t xml:space="preserve">          - Financieras</t>
  </si>
  <si>
    <t xml:space="preserve">          - Otras</t>
  </si>
  <si>
    <t xml:space="preserve">          - Servicios exteriores</t>
  </si>
  <si>
    <t xml:space="preserve">          - Tributos</t>
  </si>
  <si>
    <t xml:space="preserve">          - Otros gastos de gestión corriente</t>
  </si>
  <si>
    <t xml:space="preserve">     - GASTOS FINANCIEROS Y ASIMILADOS</t>
  </si>
  <si>
    <t xml:space="preserve">     - RESULTADOS EXTRAORDINARIOS NEGATIVOS</t>
  </si>
  <si>
    <t xml:space="preserve">     - RESULTADO DEL EJERCICIO (BENEFICIO)</t>
  </si>
  <si>
    <t xml:space="preserve">   1.2. HABER</t>
  </si>
  <si>
    <t xml:space="preserve">     - AUMENTO DE EXISTENCIAS</t>
  </si>
  <si>
    <t xml:space="preserve">     - INGRESOS ACCESORIOS A LA EXPLOTACIÓN</t>
  </si>
  <si>
    <t xml:space="preserve">          - Arrendamientos</t>
  </si>
  <si>
    <t xml:space="preserve">     - INGRESOS FINANCIEROS Y ASIMILADOS</t>
  </si>
  <si>
    <t xml:space="preserve">          - Dividendos</t>
  </si>
  <si>
    <t xml:space="preserve">          - Intereses</t>
  </si>
  <si>
    <t xml:space="preserve">          - De la Comunidad Autónoma (1)</t>
  </si>
  <si>
    <t xml:space="preserve">     - TRABAJOS REALIZADOS POR LA EMPRESA PARA SU INMOVILIZADO</t>
  </si>
  <si>
    <t xml:space="preserve">     - RESULTADOS EXTRAORDINARIOS POSITIVOS</t>
  </si>
  <si>
    <t xml:space="preserve">           A.D.E.2.- PRESUPUESTO DE CAPITAL</t>
  </si>
  <si>
    <t xml:space="preserve">   2.1. APLICACIÓN DE FONDOS</t>
  </si>
  <si>
    <t xml:space="preserve">          FUNDACIONES Y CONSORCIOS.</t>
  </si>
  <si>
    <t xml:space="preserve">   2.2. ORIGEN DE FONDOS</t>
  </si>
  <si>
    <t xml:space="preserve">     - RECURSOS GENERADOS POR LAS OPERACIONES</t>
  </si>
  <si>
    <t xml:space="preserve">     - APORTACIONES DE CAPITAL</t>
  </si>
  <si>
    <t xml:space="preserve">          - Otras (especificar)</t>
  </si>
  <si>
    <t xml:space="preserve">     - SUBVENCIONES DE CAPITAL RECIBIDAS</t>
  </si>
  <si>
    <t xml:space="preserve">          - Material</t>
  </si>
  <si>
    <t xml:space="preserve">          - Inmaterial</t>
  </si>
  <si>
    <t xml:space="preserve">          - Financiero</t>
  </si>
  <si>
    <t xml:space="preserve">           A.D.E. 3.1.- PROGRAMA DE ACTUACIÓN, INVERSIÓN Y FINANCIACIÓN </t>
  </si>
  <si>
    <t>DESCRIPCIÓN DE LOS PROYECTOS                                                        A  REALIZAR</t>
  </si>
  <si>
    <t>IMPORTE TOTAL</t>
  </si>
  <si>
    <t>Importe</t>
  </si>
  <si>
    <t xml:space="preserve"> APLICACIÓN DE FONDOS</t>
  </si>
  <si>
    <t>TOTAL APLICACIÓN DE FONDOS</t>
  </si>
  <si>
    <t xml:space="preserve"> ORIGEN DE FONDOS</t>
  </si>
  <si>
    <t xml:space="preserve"> TOTAL ORIGEN DE FONDOS</t>
  </si>
  <si>
    <t xml:space="preserve"> 2.11. FICHA DE EMPRESAS, ENTIDADES DE DERECHO PÚBLICO QUE DESARROLLEN ACTIVIDADES EMPRESARIALES,</t>
  </si>
  <si>
    <t xml:space="preserve"> 2.11. FICHA DE EMPRESAS, ENTIDADES DE DERECHO PÚBLICO QUE DESARROLLEN ACTIVIDADES EMPRESARIALES, FUNDACIONES Y CONSORCIOS.</t>
  </si>
  <si>
    <t xml:space="preserve">     - DOTACIONES DEL EJERCICIO PARA AMORTIZACIÓN</t>
  </si>
  <si>
    <t xml:space="preserve">     -DOTACIÓN A LAS PROVISIONES</t>
  </si>
  <si>
    <t xml:space="preserve">     - OTROS GASTOS DE EXPLOTACIÓN</t>
  </si>
  <si>
    <t xml:space="preserve">     - SUBVENCIONES DE EXPLOTACIÓN CONCEDIDAS POR LA EMPRESA</t>
  </si>
  <si>
    <t xml:space="preserve">           EMPRESARIALES, FUNDACIONES Y CONSORCIOS.</t>
  </si>
  <si>
    <t xml:space="preserve">     - PROVISIONES APLICADAS</t>
  </si>
  <si>
    <t xml:space="preserve"> 2.11. FICHA DE EMPRESAS Y ENTIDADES DE DERECHO PÚBLICO QUE DESARROLLEN ACTIVIDADES</t>
  </si>
  <si>
    <t xml:space="preserve"> 2.11. FICHA DE EMPRESAS Y ENTIDADES DE DERECHO PÚBLICO QUE DESARROLLEN ACTIVIDADES </t>
  </si>
  <si>
    <t xml:space="preserve">     - SUBVENCIONES A LA EXPLOTACIÓN RECIBIDAS</t>
  </si>
  <si>
    <t xml:space="preserve">     - RESULTADO DEL EJERCICIO (PÉRDIDAS)</t>
  </si>
  <si>
    <t xml:space="preserve">     - CANCELACIÓN DE DEUDAS A LARGO PLAZO</t>
  </si>
  <si>
    <t xml:space="preserve">     - GASTOS DE ESTABLECIMIENTO Y FORMALIZACIÓN DE DEUDAS</t>
  </si>
  <si>
    <t xml:space="preserve">     - FINANCIACIÓN AJENA A LARGO PLAZO (s/detalle)</t>
  </si>
  <si>
    <t xml:space="preserve"> 2.11. FICHA DE EMPRESAS, ENTIDADES DE DERECHO PÚBLICO QUE DESARROLLEN ACTIVIDADES </t>
  </si>
  <si>
    <t xml:space="preserve">     - IMPORTE NETO DE LA CIFRA DE NEGOCIOS</t>
  </si>
  <si>
    <t xml:space="preserve">          - Ventas Netas</t>
  </si>
  <si>
    <t xml:space="preserve">          - Prestación de Servicios</t>
  </si>
  <si>
    <t xml:space="preserve">          - Aportaciones a sistemas complementarios de pensiones</t>
  </si>
  <si>
    <t xml:space="preserve">          - De existencias</t>
  </si>
  <si>
    <t xml:space="preserve">          - Dotación al fondo de reversión</t>
  </si>
  <si>
    <t xml:space="preserve">     - RESULTADO ACTIVIDADES ORDINARIAS (PÉRDIDAS)</t>
  </si>
  <si>
    <t xml:space="preserve">     - RESULTADO ACTIVIDADES ORDINARIAS (BENEFICIO)</t>
  </si>
  <si>
    <t xml:space="preserve">     - IMPUESTOS</t>
  </si>
  <si>
    <t xml:space="preserve">     - RENEGOCIACIÓN DE INVERSIONES FINANCIERAS TEMPORALES</t>
  </si>
  <si>
    <t xml:space="preserve">     - TRASPASO A CORTO PLAZO DE DEUDAS A LARGO PLAZO</t>
  </si>
  <si>
    <t xml:space="preserve">     - PROVISIONES PARA RIESGOS Y GASTOS</t>
  </si>
  <si>
    <t xml:space="preserve">     - RECURSOS APLICADOS EN OPERACIONES DE TRÁFICO</t>
  </si>
  <si>
    <t xml:space="preserve">     - OTROS GASTOS A DISTRIBUIR EN VARIOS EJERCICIOS </t>
  </si>
  <si>
    <t xml:space="preserve">     - ADQUISIÓN DE ACCIONES PROPIAS</t>
  </si>
  <si>
    <t xml:space="preserve">     - REDUCCIONES DE CAPITAL </t>
  </si>
  <si>
    <t xml:space="preserve">     - DIVIDENDOS Y OTROS REPARTOS DE BENEFICIO</t>
  </si>
  <si>
    <t>TOTAL APLICACIONES:</t>
  </si>
  <si>
    <t xml:space="preserve">          - Resultado del ejercicio</t>
  </si>
  <si>
    <t xml:space="preserve">          - Amortizaciones</t>
  </si>
  <si>
    <t xml:space="preserve">          - Subvenciones de capital transferidas al ejercicio</t>
  </si>
  <si>
    <t xml:space="preserve">          - Ajustes y diferimientos sobre el Impuesto de Sociedades</t>
  </si>
  <si>
    <t xml:space="preserve">     - RENEGOCIACIÓN DE DEUDAS A CORTO PLAZO</t>
  </si>
  <si>
    <t xml:space="preserve">     - ENAJENACIÓN DE ACCIONES PROPIAS</t>
  </si>
  <si>
    <t xml:space="preserve">     - TRASPASO A CORTO PLAZO DE INMOVILIZACIONES FINANCIERAS</t>
  </si>
  <si>
    <t xml:space="preserve">     - RECURSOS OBTENIDOS POR OPERACIONES DE TRÁFICO</t>
  </si>
  <si>
    <t xml:space="preserve">          - Deudas comerciales a largo plazo</t>
  </si>
  <si>
    <t xml:space="preserve">          - Traspaso a corto plazo de créditos comerciales</t>
  </si>
  <si>
    <t xml:space="preserve">     - OTROS INGRESOS A DISTRIBUIR EN VARIOS EJERCICIOS</t>
  </si>
  <si>
    <t>TOTAL ORÍGENES:</t>
  </si>
  <si>
    <t xml:space="preserve">                                             (Artículos 59-64 del Texto refundido de la Ley de Hacienda)</t>
  </si>
  <si>
    <t xml:space="preserve">           A.D.E.4.- CUADRO DE FINANCIAMIENTO</t>
  </si>
  <si>
    <t xml:space="preserve">     - REDUCCIÓN DE EXISTENCIAS</t>
  </si>
  <si>
    <t>TOTAL DOTACIONES:</t>
  </si>
  <si>
    <t>TOTAL RECURSOS:</t>
  </si>
  <si>
    <t>(1)  Indicar en la Memoria en qué Sección  y Programa del Presupuesto figuran los créditos del  Capítulo IV que financian estas partidas</t>
  </si>
  <si>
    <t xml:space="preserve">           - Gastos de constitución, primer establecimiento y ampliación de capital</t>
  </si>
  <si>
    <t xml:space="preserve">           - Gastos de emisión de deuda y otros gastos financieros diferidos</t>
  </si>
  <si>
    <t xml:space="preserve">            - Inmovilizado material</t>
  </si>
  <si>
    <t xml:space="preserve">            - Inmovilizado inmaterial</t>
  </si>
  <si>
    <t xml:space="preserve">            - Inmovilizado financiero</t>
  </si>
  <si>
    <t xml:space="preserve">            - Deudas comerciales a largo plazo</t>
  </si>
  <si>
    <t xml:space="preserve">            - Traspaso a corto plazo de créditos comerciales</t>
  </si>
  <si>
    <t xml:space="preserve">     - Gastos de Establecimiento y Formalización de Deudas</t>
  </si>
  <si>
    <t xml:space="preserve">     - Adquisición de Inmovilizado</t>
  </si>
  <si>
    <t xml:space="preserve">     - Traspaso a Corto Plazo de Deuda a Largo Plazo</t>
  </si>
  <si>
    <t xml:space="preserve">     - Provisiones para Riesgos y Gastos</t>
  </si>
  <si>
    <t xml:space="preserve">     - Adquisición de Acciones Propias</t>
  </si>
  <si>
    <t xml:space="preserve">     - Reducción de Capital</t>
  </si>
  <si>
    <t xml:space="preserve">     - Dividendos y otros repartos de beneficio</t>
  </si>
  <si>
    <t xml:space="preserve">     - Recursos Generados por las Operaciones</t>
  </si>
  <si>
    <t xml:space="preserve">     - Aportaciones de Capital</t>
  </si>
  <si>
    <t xml:space="preserve">     - Enajenación de Acciones Propias</t>
  </si>
  <si>
    <t xml:space="preserve">     - Subvenciones de Capital Recibidas</t>
  </si>
  <si>
    <t xml:space="preserve">     - Enajenación de Inmovilizado</t>
  </si>
  <si>
    <t xml:space="preserve">     - Traspasos a Corto Plazo de Inmovilizaciones Financieras</t>
  </si>
  <si>
    <t xml:space="preserve">          - Gastos diferidos </t>
  </si>
  <si>
    <t xml:space="preserve">          - Pérdidas procedentes del Inmovilizado</t>
  </si>
  <si>
    <t xml:space="preserve">          - Ganancias procedentes del Inmovilizado</t>
  </si>
  <si>
    <t xml:space="preserve">          - Ingresos diferidos </t>
  </si>
  <si>
    <t xml:space="preserve">          - Diferencias de cambio negativas</t>
  </si>
  <si>
    <t xml:space="preserve">          - Diferencias de cambio positivas</t>
  </si>
  <si>
    <t>TOTALES:</t>
  </si>
  <si>
    <r>
      <t>NOTA:</t>
    </r>
    <r>
      <rPr>
        <sz val="8"/>
        <rFont val="Arial"/>
        <family val="2"/>
      </rPr>
      <t xml:space="preserve"> Partidas indicativas; cada Ente Público consignará aquéllas que figuren en su Contabilidad, correspondientes a operaciones de gestión.</t>
    </r>
  </si>
  <si>
    <r>
      <t>NOTA:</t>
    </r>
    <r>
      <rPr>
        <sz val="7.85"/>
        <rFont val="Arial"/>
        <family val="2"/>
      </rPr>
      <t xml:space="preserve"> Partidas indicativas; cada Ente Público consignará aquéllas que figuren en su Contabilidad, correspondientes a operaciones</t>
    </r>
  </si>
  <si>
    <t>de gestión.</t>
  </si>
  <si>
    <t xml:space="preserve">          - Provisiones netas a L/P</t>
  </si>
  <si>
    <t xml:space="preserve">          - Otros ingresos que no supongan variación del capital circulante</t>
  </si>
  <si>
    <t xml:space="preserve">          - Otros gastos que no supongan variación del capital circulante</t>
  </si>
  <si>
    <t xml:space="preserve">          - Gastos extraordinarios</t>
  </si>
  <si>
    <t xml:space="preserve">          - Ingresos extraordinarios</t>
  </si>
  <si>
    <t xml:space="preserve">          - Otros ingresos</t>
  </si>
  <si>
    <t xml:space="preserve">     - ADQUISICIÓN DE INMOVILIZADO (Según detalle Grupo 2 PGC)</t>
  </si>
  <si>
    <t xml:space="preserve">     - ENAJENACIÓN DE INMOVILIZADO  (según detalle del Grupo 2 del PGC.)</t>
  </si>
  <si>
    <t xml:space="preserve">     - Recursos Aplicados en las Operaciones</t>
  </si>
  <si>
    <t>EXCESO DE ORÍGENES SOBRE APLICACIONES (AUMENTO DE CAP. CIRCULANTE)</t>
  </si>
  <si>
    <t xml:space="preserve">     - Deudas a Largo Plazo</t>
  </si>
  <si>
    <t>EXCESO DE APLICACIONES SOBRE ORÍGENES (DISMINUCIÓN DE CAP. CIRCULANTE)</t>
  </si>
  <si>
    <t xml:space="preserve">     - VARIACIONES DEL CAPITAL CIRCULANTE</t>
  </si>
  <si>
    <t xml:space="preserve">          - Otras (D.G.A.)</t>
  </si>
  <si>
    <t xml:space="preserve">     ENTIDAD: CORPORACIÓN ARAGONESA DE RADIO Y TELEVISIÓN</t>
  </si>
  <si>
    <t xml:space="preserve">           ENTIDAD: CORPORACIÓN ARAGONESA DE RADIO Y TELEVISIÓN</t>
  </si>
  <si>
    <t xml:space="preserve">                            ENTIDAD: CORPORACIÓN ARAGONESA DE RADIO Y TELEVISIÓN </t>
  </si>
  <si>
    <t xml:space="preserve">           ENTIDAD: CORPORACIÓN ARAGONESA DE RADIO Y TELEVISIÓN  </t>
  </si>
  <si>
    <t>Construcciones</t>
  </si>
  <si>
    <t>Otras instalaciones</t>
  </si>
  <si>
    <t>Mobiliario</t>
  </si>
  <si>
    <t>Propiedad industrial</t>
  </si>
  <si>
    <t>Instalaciones técnicas</t>
  </si>
  <si>
    <t xml:space="preserve">Aplicaciones informáticas </t>
  </si>
  <si>
    <t>Incremento</t>
  </si>
  <si>
    <t>Decremento</t>
  </si>
  <si>
    <t>ACTIVO</t>
  </si>
  <si>
    <t>ACTIVO NO CORRIENTE</t>
  </si>
  <si>
    <t>Inmovilizado intangible</t>
  </si>
  <si>
    <t>Investigación y Desarrollo</t>
  </si>
  <si>
    <t>Patentes, licencias, marcas</t>
  </si>
  <si>
    <t>Aplicaciones informáticas</t>
  </si>
  <si>
    <t>Otro inmov. Intangible</t>
  </si>
  <si>
    <t xml:space="preserve">Provisiones </t>
  </si>
  <si>
    <t>Inmovilizaciones materiales</t>
  </si>
  <si>
    <t>Instalaciones técnicas y otro inmovilizado material</t>
  </si>
  <si>
    <t>Inmovilizado en curso</t>
  </si>
  <si>
    <t>Inversiones financieras l/pzo</t>
  </si>
  <si>
    <t>Instrumentos de patrimonio</t>
  </si>
  <si>
    <t>Otros activos financieros</t>
  </si>
  <si>
    <t>ACTIVO CORRIENTE</t>
  </si>
  <si>
    <t>Existencias</t>
  </si>
  <si>
    <t>Deudores comerciales y otras ctas a cobrar</t>
  </si>
  <si>
    <t>Inversiones financieras c/pzo</t>
  </si>
  <si>
    <t>Periodificaciones a corto plazo</t>
  </si>
  <si>
    <t>Tesorería</t>
  </si>
  <si>
    <t>PASIVO</t>
  </si>
  <si>
    <t>PATRIMONIO NETO</t>
  </si>
  <si>
    <t>FONDOS PROPIOS</t>
  </si>
  <si>
    <t xml:space="preserve">Capital </t>
  </si>
  <si>
    <t>Reservas</t>
  </si>
  <si>
    <t>Legal y estatutarias</t>
  </si>
  <si>
    <t>Otras reservas</t>
  </si>
  <si>
    <t>Resultados de ejercicios anteriores</t>
  </si>
  <si>
    <t>Remanente</t>
  </si>
  <si>
    <t>Resultados negativos de ejercicios anteriores</t>
  </si>
  <si>
    <t xml:space="preserve">Otras aportaciones de socios </t>
  </si>
  <si>
    <t>Resultado del ejercicio</t>
  </si>
  <si>
    <t>PASIVO NO CORRIENTE</t>
  </si>
  <si>
    <t>PASIVO CORRIENTE</t>
  </si>
  <si>
    <t>ENTIDAD: CORPORACIÓN ARAGONESA DE RADIO Y TELEVISIÓN</t>
  </si>
  <si>
    <t>N.I.F. Q5000836F</t>
  </si>
  <si>
    <t>Inversiones en empresas grupo y asoc. l/pzo</t>
  </si>
  <si>
    <t>Equipamiento técnico</t>
  </si>
  <si>
    <t>Equipos informáticos</t>
  </si>
  <si>
    <t>SUBVENCIONES, DONACIONES Y LEGADOS</t>
  </si>
  <si>
    <t>Inversiones empresas grupo y asociadas</t>
  </si>
  <si>
    <t xml:space="preserve">          - Otras </t>
  </si>
  <si>
    <t>IMPORTE 2023</t>
  </si>
  <si>
    <t>EJERCICIO 2023</t>
  </si>
  <si>
    <t>31-12-2021</t>
  </si>
  <si>
    <t>2023</t>
  </si>
  <si>
    <t>IMPORTE INVERTIDO                    AL 31-12-2021</t>
  </si>
  <si>
    <t>IMPORTE PREVISTO 2022</t>
  </si>
  <si>
    <t>IMPORTE 2024</t>
  </si>
  <si>
    <t>IMPORTE 2025 Y SIGUIENTES</t>
  </si>
  <si>
    <t xml:space="preserve">          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</si>
</sst>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P_t_s_-;\-* #,##0.00\ _P_t_s_-;_-* &quot;-&quot;??\ _P_t_s_-;_-@_-"/>
    <numFmt numFmtId="165" formatCode="#,##0.00\ \ "/>
    <numFmt numFmtId="166" formatCode="#,##0.00\ "/>
    <numFmt numFmtId="167" formatCode="#,##0.00\ \ \ \ \ \ "/>
    <numFmt numFmtId="168" formatCode="#,##0.00_ ;[Red]\-#,##0.00\ 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7.85"/>
      <name val="Arial"/>
      <family val="2"/>
    </font>
    <font>
      <sz val="7.85"/>
      <name val="Arial"/>
      <family val="2"/>
    </font>
    <font>
      <sz val="8"/>
      <color indexed="10"/>
      <name val="Arial"/>
      <family val="2"/>
    </font>
    <font>
      <sz val="9"/>
      <name val="Calibri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49" fontId="2" fillId="0" borderId="1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165" fontId="11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0" fillId="0" borderId="6" xfId="0" applyFont="1" applyBorder="1" applyAlignment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49" fontId="6" fillId="0" borderId="8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49" fontId="7" fillId="0" borderId="9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vertical="center"/>
    </xf>
    <xf numFmtId="49" fontId="6" fillId="0" borderId="1" xfId="0" applyNumberFormat="1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right" vertical="center"/>
    </xf>
    <xf numFmtId="0" fontId="0" fillId="0" borderId="1" xfId="0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/>
    </xf>
    <xf numFmtId="165" fontId="11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vertical="center"/>
    </xf>
    <xf numFmtId="165" fontId="2" fillId="0" borderId="0" xfId="0" applyNumberFormat="1" applyFont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6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2" fillId="0" borderId="0" xfId="0" applyNumberFormat="1" applyFont="1" applyAlignment="1">
      <alignment vertical="center"/>
    </xf>
    <xf numFmtId="165" fontId="0" fillId="0" borderId="0" xfId="0" applyNumberFormat="1" applyAlignment="1" applyProtection="1">
      <alignment vertical="center"/>
    </xf>
    <xf numFmtId="0" fontId="0" fillId="0" borderId="1" xfId="0" applyBorder="1"/>
    <xf numFmtId="167" fontId="0" fillId="0" borderId="0" xfId="0" applyNumberFormat="1" applyAlignment="1" applyProtection="1">
      <alignment vertical="center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" fontId="5" fillId="0" borderId="12" xfId="0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/>
    <xf numFmtId="0" fontId="10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4" fontId="19" fillId="0" borderId="17" xfId="0" applyNumberFormat="1" applyFont="1" applyBorder="1"/>
    <xf numFmtId="168" fontId="19" fillId="0" borderId="18" xfId="0" applyNumberFormat="1" applyFont="1" applyBorder="1"/>
    <xf numFmtId="4" fontId="19" fillId="0" borderId="18" xfId="0" applyNumberFormat="1" applyFont="1" applyBorder="1"/>
    <xf numFmtId="0" fontId="18" fillId="0" borderId="1" xfId="0" applyFont="1" applyBorder="1" applyAlignment="1">
      <alignment horizontal="right" wrapText="1" indent="2"/>
    </xf>
    <xf numFmtId="168" fontId="18" fillId="0" borderId="0" xfId="0" applyNumberFormat="1" applyFont="1" applyBorder="1"/>
    <xf numFmtId="168" fontId="18" fillId="0" borderId="4" xfId="0" applyNumberFormat="1" applyFont="1" applyBorder="1"/>
    <xf numFmtId="0" fontId="18" fillId="0" borderId="0" xfId="0" applyFont="1"/>
    <xf numFmtId="0" fontId="19" fillId="0" borderId="8" xfId="0" applyFont="1" applyBorder="1" applyAlignment="1">
      <alignment horizontal="left" wrapText="1"/>
    </xf>
    <xf numFmtId="168" fontId="19" fillId="0" borderId="0" xfId="0" applyNumberFormat="1" applyFont="1" applyBorder="1"/>
    <xf numFmtId="4" fontId="19" fillId="0" borderId="0" xfId="0" applyNumberFormat="1" applyFont="1" applyBorder="1"/>
    <xf numFmtId="4" fontId="19" fillId="0" borderId="4" xfId="0" applyNumberFormat="1" applyFont="1" applyBorder="1"/>
    <xf numFmtId="0" fontId="8" fillId="0" borderId="0" xfId="0" applyFont="1"/>
    <xf numFmtId="0" fontId="4" fillId="0" borderId="12" xfId="0" applyFont="1" applyBorder="1" applyAlignment="1">
      <alignment horizontal="center" vertical="center"/>
    </xf>
    <xf numFmtId="165" fontId="2" fillId="0" borderId="13" xfId="0" applyNumberFormat="1" applyFont="1" applyBorder="1" applyAlignment="1" applyProtection="1">
      <alignment vertical="center"/>
      <protection locked="0"/>
    </xf>
    <xf numFmtId="165" fontId="2" fillId="2" borderId="13" xfId="0" applyNumberFormat="1" applyFont="1" applyFill="1" applyBorder="1" applyAlignment="1" applyProtection="1">
      <alignment vertical="center"/>
    </xf>
    <xf numFmtId="4" fontId="15" fillId="0" borderId="13" xfId="1" applyNumberFormat="1" applyFont="1" applyFill="1" applyBorder="1" applyAlignment="1" applyProtection="1">
      <alignment vertical="center"/>
      <protection locked="0"/>
    </xf>
    <xf numFmtId="165" fontId="14" fillId="0" borderId="13" xfId="0" applyNumberFormat="1" applyFont="1" applyBorder="1" applyAlignment="1" applyProtection="1">
      <alignment vertical="center"/>
      <protection locked="0"/>
    </xf>
    <xf numFmtId="165" fontId="6" fillId="2" borderId="15" xfId="0" applyNumberFormat="1" applyFont="1" applyFill="1" applyBorder="1" applyAlignment="1" applyProtection="1">
      <alignment vertical="center"/>
    </xf>
    <xf numFmtId="49" fontId="4" fillId="0" borderId="12" xfId="0" applyNumberFormat="1" applyFont="1" applyBorder="1" applyAlignment="1" applyProtection="1">
      <alignment horizontal="center" vertical="center"/>
    </xf>
    <xf numFmtId="165" fontId="5" fillId="0" borderId="13" xfId="0" applyNumberFormat="1" applyFont="1" applyBorder="1" applyAlignment="1" applyProtection="1">
      <alignment vertical="center"/>
      <protection locked="0"/>
    </xf>
    <xf numFmtId="165" fontId="5" fillId="2" borderId="13" xfId="0" applyNumberFormat="1" applyFont="1" applyFill="1" applyBorder="1" applyAlignment="1" applyProtection="1">
      <alignment vertical="center"/>
    </xf>
    <xf numFmtId="165" fontId="16" fillId="0" borderId="13" xfId="0" applyNumberFormat="1" applyFont="1" applyBorder="1" applyAlignment="1" applyProtection="1">
      <alignment vertical="center"/>
      <protection locked="0"/>
    </xf>
    <xf numFmtId="166" fontId="2" fillId="2" borderId="13" xfId="0" applyNumberFormat="1" applyFont="1" applyFill="1" applyBorder="1" applyAlignment="1" applyProtection="1">
      <alignment vertical="center"/>
    </xf>
    <xf numFmtId="166" fontId="2" fillId="0" borderId="13" xfId="0" applyNumberFormat="1" applyFont="1" applyBorder="1" applyAlignment="1" applyProtection="1">
      <alignment vertical="center"/>
      <protection locked="0"/>
    </xf>
    <xf numFmtId="166" fontId="14" fillId="0" borderId="13" xfId="0" applyNumberFormat="1" applyFont="1" applyBorder="1" applyAlignment="1" applyProtection="1">
      <alignment vertical="center"/>
      <protection locked="0"/>
    </xf>
    <xf numFmtId="166" fontId="2" fillId="0" borderId="13" xfId="0" applyNumberFormat="1" applyFont="1" applyFill="1" applyBorder="1" applyAlignment="1" applyProtection="1">
      <alignment vertical="center"/>
      <protection locked="0"/>
    </xf>
    <xf numFmtId="166" fontId="2" fillId="2" borderId="13" xfId="0" applyNumberFormat="1" applyFont="1" applyFill="1" applyBorder="1" applyAlignment="1" applyProtection="1">
      <alignment vertical="center"/>
      <protection locked="0"/>
    </xf>
    <xf numFmtId="166" fontId="2" fillId="2" borderId="14" xfId="0" applyNumberFormat="1" applyFont="1" applyFill="1" applyBorder="1" applyAlignment="1" applyProtection="1">
      <alignment vertical="center"/>
      <protection locked="0"/>
    </xf>
    <xf numFmtId="165" fontId="5" fillId="2" borderId="13" xfId="0" applyNumberFormat="1" applyFont="1" applyFill="1" applyBorder="1" applyAlignment="1">
      <alignment vertical="center"/>
    </xf>
    <xf numFmtId="168" fontId="5" fillId="0" borderId="13" xfId="0" applyNumberFormat="1" applyFont="1" applyBorder="1" applyAlignment="1" applyProtection="1">
      <alignment vertical="center"/>
      <protection locked="0"/>
    </xf>
    <xf numFmtId="49" fontId="5" fillId="0" borderId="5" xfId="0" applyNumberFormat="1" applyFont="1" applyBorder="1" applyAlignment="1" applyProtection="1">
      <alignment vertical="center"/>
    </xf>
    <xf numFmtId="14" fontId="18" fillId="0" borderId="15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4" fontId="18" fillId="0" borderId="15" xfId="0" applyNumberFormat="1" applyFont="1" applyBorder="1" applyAlignment="1">
      <alignment horizontal="right"/>
    </xf>
    <xf numFmtId="4" fontId="18" fillId="0" borderId="7" xfId="0" applyNumberFormat="1" applyFont="1" applyBorder="1" applyAlignment="1">
      <alignment horizontal="center"/>
    </xf>
    <xf numFmtId="0" fontId="18" fillId="0" borderId="6" xfId="0" applyFont="1" applyBorder="1" applyAlignment="1">
      <alignment wrapText="1"/>
    </xf>
    <xf numFmtId="168" fontId="18" fillId="0" borderId="19" xfId="0" applyNumberFormat="1" applyFont="1" applyBorder="1"/>
    <xf numFmtId="4" fontId="18" fillId="0" borderId="19" xfId="0" applyNumberFormat="1" applyFont="1" applyBorder="1"/>
    <xf numFmtId="168" fontId="18" fillId="0" borderId="20" xfId="0" applyNumberFormat="1" applyFont="1" applyBorder="1"/>
    <xf numFmtId="168" fontId="19" fillId="0" borderId="21" xfId="0" applyNumberFormat="1" applyFont="1" applyBorder="1"/>
    <xf numFmtId="4" fontId="19" fillId="0" borderId="22" xfId="0" applyNumberFormat="1" applyFont="1" applyBorder="1"/>
    <xf numFmtId="168" fontId="19" fillId="0" borderId="23" xfId="0" applyNumberFormat="1" applyFont="1" applyBorder="1"/>
    <xf numFmtId="4" fontId="19" fillId="0" borderId="24" xfId="0" applyNumberFormat="1" applyFont="1" applyBorder="1"/>
    <xf numFmtId="168" fontId="19" fillId="0" borderId="25" xfId="0" applyNumberFormat="1" applyFont="1" applyBorder="1"/>
    <xf numFmtId="168" fontId="19" fillId="0" borderId="26" xfId="0" applyNumberFormat="1" applyFont="1" applyBorder="1"/>
    <xf numFmtId="4" fontId="19" fillId="0" borderId="26" xfId="0" applyNumberFormat="1" applyFont="1" applyBorder="1"/>
    <xf numFmtId="4" fontId="19" fillId="0" borderId="27" xfId="0" applyNumberFormat="1" applyFont="1" applyBorder="1"/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wrapText="1" indent="1"/>
    </xf>
    <xf numFmtId="0" fontId="19" fillId="0" borderId="29" xfId="0" applyFont="1" applyBorder="1" applyAlignment="1">
      <alignment horizontal="left" wrapText="1" indent="2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168" fontId="19" fillId="0" borderId="32" xfId="0" applyNumberFormat="1" applyFont="1" applyBorder="1"/>
    <xf numFmtId="4" fontId="19" fillId="0" borderId="32" xfId="0" applyNumberFormat="1" applyFont="1" applyBorder="1"/>
    <xf numFmtId="4" fontId="19" fillId="0" borderId="33" xfId="0" applyNumberFormat="1" applyFont="1" applyBorder="1"/>
    <xf numFmtId="0" fontId="19" fillId="0" borderId="23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wrapText="1" indent="1"/>
    </xf>
    <xf numFmtId="0" fontId="19" fillId="0" borderId="23" xfId="0" applyFont="1" applyBorder="1" applyAlignment="1">
      <alignment horizontal="left" wrapText="1" indent="3"/>
    </xf>
    <xf numFmtId="0" fontId="19" fillId="0" borderId="23" xfId="0" applyFont="1" applyBorder="1" applyAlignment="1">
      <alignment horizontal="left" wrapText="1" indent="2"/>
    </xf>
    <xf numFmtId="0" fontId="19" fillId="0" borderId="2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4" fontId="19" fillId="0" borderId="0" xfId="0" applyNumberFormat="1" applyFont="1"/>
    <xf numFmtId="49" fontId="3" fillId="0" borderId="14" xfId="0" applyNumberFormat="1" applyFont="1" applyBorder="1" applyAlignment="1" applyProtection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65" fontId="2" fillId="0" borderId="0" xfId="0" applyNumberFormat="1" applyFont="1" applyAlignment="1" applyProtection="1">
      <alignment vertical="center"/>
    </xf>
    <xf numFmtId="4" fontId="10" fillId="0" borderId="16" xfId="0" applyNumberFormat="1" applyFont="1" applyBorder="1" applyAlignment="1">
      <alignment vertical="center"/>
    </xf>
    <xf numFmtId="0" fontId="19" fillId="0" borderId="39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 shrinkToFit="1"/>
    </xf>
    <xf numFmtId="49" fontId="9" fillId="0" borderId="40" xfId="0" applyNumberFormat="1" applyFont="1" applyBorder="1" applyAlignment="1">
      <alignment horizontal="center" vertical="center" wrapText="1" shrinkToFi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 applyProtection="1">
      <alignment vertical="center"/>
      <protection locked="0"/>
    </xf>
    <xf numFmtId="165" fontId="2" fillId="0" borderId="13" xfId="0" applyNumberFormat="1" applyFont="1" applyFill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34" xfId="0" applyFont="1" applyBorder="1" applyAlignment="1" applyProtection="1">
      <alignment horizontal="left" vertical="center"/>
    </xf>
    <xf numFmtId="167" fontId="5" fillId="2" borderId="1" xfId="0" applyNumberFormat="1" applyFont="1" applyFill="1" applyBorder="1" applyAlignment="1" applyProtection="1">
      <alignment horizontal="right" vertical="center"/>
    </xf>
    <xf numFmtId="167" fontId="5" fillId="2" borderId="4" xfId="0" applyNumberFormat="1" applyFont="1" applyFill="1" applyBorder="1" applyAlignment="1" applyProtection="1">
      <alignment horizontal="right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165" fontId="6" fillId="0" borderId="35" xfId="0" applyNumberFormat="1" applyFont="1" applyBorder="1" applyAlignment="1" applyProtection="1">
      <alignment horizontal="right" vertical="center"/>
    </xf>
    <xf numFmtId="165" fontId="6" fillId="0" borderId="36" xfId="0" applyNumberFormat="1" applyFont="1" applyBorder="1" applyAlignment="1" applyProtection="1">
      <alignment horizontal="right" vertical="center"/>
    </xf>
    <xf numFmtId="165" fontId="6" fillId="0" borderId="1" xfId="0" applyNumberFormat="1" applyFont="1" applyBorder="1" applyAlignment="1" applyProtection="1">
      <alignment horizontal="center" vertical="center"/>
    </xf>
    <xf numFmtId="165" fontId="6" fillId="0" borderId="4" xfId="0" applyNumberFormat="1" applyFont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/>
    </xf>
    <xf numFmtId="167" fontId="5" fillId="0" borderId="4" xfId="0" applyNumberFormat="1" applyFont="1" applyFill="1" applyBorder="1" applyAlignment="1" applyProtection="1">
      <alignment horizontal="right" vertical="center"/>
    </xf>
    <xf numFmtId="167" fontId="6" fillId="2" borderId="37" xfId="0" applyNumberFormat="1" applyFont="1" applyFill="1" applyBorder="1" applyAlignment="1" applyProtection="1">
      <alignment horizontal="right" vertical="center"/>
    </xf>
    <xf numFmtId="167" fontId="6" fillId="2" borderId="38" xfId="0" applyNumberFormat="1" applyFont="1" applyFill="1" applyBorder="1" applyAlignment="1" applyProtection="1">
      <alignment horizontal="right" vertical="center"/>
    </xf>
    <xf numFmtId="167" fontId="5" fillId="0" borderId="1" xfId="0" applyNumberFormat="1" applyFont="1" applyBorder="1" applyAlignment="1" applyProtection="1">
      <alignment horizontal="right" vertical="center"/>
    </xf>
    <xf numFmtId="167" fontId="5" fillId="0" borderId="4" xfId="0" applyNumberFormat="1" applyFont="1" applyBorder="1" applyAlignment="1" applyProtection="1">
      <alignment horizontal="right" vertical="center"/>
    </xf>
    <xf numFmtId="167" fontId="5" fillId="0" borderId="8" xfId="0" applyNumberFormat="1" applyFont="1" applyBorder="1" applyAlignment="1" applyProtection="1">
      <alignment horizontal="right" vertical="center"/>
    </xf>
    <xf numFmtId="167" fontId="5" fillId="0" borderId="10" xfId="0" applyNumberFormat="1" applyFont="1" applyBorder="1" applyAlignment="1" applyProtection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0</xdr:rowOff>
    </xdr:from>
    <xdr:to>
      <xdr:col>2</xdr:col>
      <xdr:colOff>1076325</xdr:colOff>
      <xdr:row>0</xdr:row>
      <xdr:rowOff>0</xdr:rowOff>
    </xdr:to>
    <xdr:sp macro="" textlink="">
      <xdr:nvSpPr>
        <xdr:cNvPr id="45057" name="Text Box 1"/>
        <xdr:cNvSpPr txBox="1">
          <a:spLocks noChangeArrowheads="1"/>
        </xdr:cNvSpPr>
      </xdr:nvSpPr>
      <xdr:spPr bwMode="auto">
        <a:xfrm>
          <a:off x="342900" y="0"/>
          <a:ext cx="5962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NOTA: </a:t>
          </a: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Partidas indicativas; cada Empresa consignará aquéllas que figuren en su Contabilidad,       correspondientes a operaciones de gestión.</a:t>
          </a:r>
        </a:p>
        <a:p>
          <a:pPr algn="l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(1) </a:t>
          </a: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Indicar en la Memoria en qué Sección y Programa del Presupusto figuran los créditos del Capítulo IV    que financian estas partidas.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2</xdr:col>
      <xdr:colOff>1076325</xdr:colOff>
      <xdr:row>0</xdr:row>
      <xdr:rowOff>0</xdr:rowOff>
    </xdr:to>
    <xdr:sp macro="" textlink="">
      <xdr:nvSpPr>
        <xdr:cNvPr id="45059" name="Text Box 3"/>
        <xdr:cNvSpPr txBox="1">
          <a:spLocks noChangeArrowheads="1"/>
        </xdr:cNvSpPr>
      </xdr:nvSpPr>
      <xdr:spPr bwMode="auto">
        <a:xfrm>
          <a:off x="342900" y="0"/>
          <a:ext cx="5962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NOTA: </a:t>
          </a: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Partidas indicativas; cada Empresa consignará aquéllas que figuren en su Contabilidad,       correspondientes a operaciones de gestión.</a:t>
          </a:r>
        </a:p>
        <a:p>
          <a:pPr algn="l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(1) </a:t>
          </a: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Indicar en la Memoria en qué Sección y Programa del Presupusto figuran los créditos del Capítulo IV    que financian estas partidas.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0</xdr:rowOff>
    </xdr:from>
    <xdr:to>
      <xdr:col>2</xdr:col>
      <xdr:colOff>1076325</xdr:colOff>
      <xdr:row>0</xdr:row>
      <xdr:rowOff>0</xdr:rowOff>
    </xdr:to>
    <xdr:sp macro="" textlink="">
      <xdr:nvSpPr>
        <xdr:cNvPr id="46081" name="Text Box 1"/>
        <xdr:cNvSpPr txBox="1">
          <a:spLocks noChangeArrowheads="1"/>
        </xdr:cNvSpPr>
      </xdr:nvSpPr>
      <xdr:spPr bwMode="auto">
        <a:xfrm>
          <a:off x="342900" y="0"/>
          <a:ext cx="6153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NOTA: </a:t>
          </a: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Partidas indicativas; cada Empresa consignará aquéllas que figuren en su Contabilidad,       correspondientes a operaciones de gestión.</a:t>
          </a:r>
        </a:p>
        <a:p>
          <a:pPr algn="l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(1) </a:t>
          </a: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Indicar en la Memoria en qué Sección y Programa del Presupusto figuran los créditos del Capítulo IV    que financian estas partidas.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46082" name="Text Box 2"/>
        <xdr:cNvSpPr txBox="1">
          <a:spLocks noChangeArrowheads="1"/>
        </xdr:cNvSpPr>
      </xdr:nvSpPr>
      <xdr:spPr bwMode="auto">
        <a:xfrm>
          <a:off x="542925" y="0"/>
          <a:ext cx="490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(1)  </a:t>
          </a: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Indicar en la Memoria en qué Sección y Programa del Presupuesto figuran los créditos del Capítulo VIII, 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ó del Capítulo VII, que financian estas partidas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2</xdr:col>
      <xdr:colOff>1076325</xdr:colOff>
      <xdr:row>0</xdr:row>
      <xdr:rowOff>0</xdr:rowOff>
    </xdr:to>
    <xdr:sp macro="" textlink="">
      <xdr:nvSpPr>
        <xdr:cNvPr id="46087" name="Text Box 7"/>
        <xdr:cNvSpPr txBox="1">
          <a:spLocks noChangeArrowheads="1"/>
        </xdr:cNvSpPr>
      </xdr:nvSpPr>
      <xdr:spPr bwMode="auto">
        <a:xfrm>
          <a:off x="342900" y="0"/>
          <a:ext cx="6153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NOTA: </a:t>
          </a: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Partidas indicativas; cada Empresa consignará aquéllas que figuren en su Contabilidad,       correspondientes a operaciones de gestión.</a:t>
          </a:r>
        </a:p>
        <a:p>
          <a:pPr algn="l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(1) </a:t>
          </a: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Indicar en la Memoria en qué Sección y Programa del Presupusto figuran los créditos del Capítulo IV    que financian estas partidas.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46088" name="Text Box 8"/>
        <xdr:cNvSpPr txBox="1">
          <a:spLocks noChangeArrowheads="1"/>
        </xdr:cNvSpPr>
      </xdr:nvSpPr>
      <xdr:spPr bwMode="auto">
        <a:xfrm>
          <a:off x="542925" y="0"/>
          <a:ext cx="490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(1)  </a:t>
          </a: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Indicar en la Memoria en qué Sección y Programa del Presupuesto figuran los créditos del Capítulo VIII, 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ó del Capítulo VII, que financian estas partidas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DOWS\TEMP\FichasEmpresasModelo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D.E.1(DEBE) "/>
      <sheetName val="A.D.E.1(HABER) "/>
      <sheetName val="A.D.E.2(DEBE)"/>
      <sheetName val="A.D.E.2(HABER)"/>
      <sheetName val="A.D.E.3.1"/>
      <sheetName val="A.D.E.3.2"/>
      <sheetName val="Cuadro de Financiamiento"/>
      <sheetName val="A.D.E.Memoria"/>
      <sheetName val="Variaciones patrimoniales"/>
    </sheetNames>
    <sheetDataSet>
      <sheetData sheetId="0"/>
      <sheetData sheetId="1"/>
      <sheetData sheetId="2"/>
      <sheetData sheetId="3">
        <row r="22">
          <cell r="C22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45"/>
  <sheetViews>
    <sheetView tabSelected="1" topLeftCell="A10" workbookViewId="0">
      <selection activeCell="E18" sqref="E17:E18"/>
    </sheetView>
  </sheetViews>
  <sheetFormatPr baseColWidth="10" defaultColWidth="11.42578125" defaultRowHeight="11.25" x14ac:dyDescent="0.2"/>
  <cols>
    <col min="1" max="1" width="57.7109375" style="4" customWidth="1"/>
    <col min="2" max="3" width="20.7109375" style="4" customWidth="1"/>
    <col min="4" max="4" width="11.42578125" style="4"/>
    <col min="5" max="5" width="12.28515625" style="4" bestFit="1" customWidth="1"/>
    <col min="6" max="16384" width="11.42578125" style="4"/>
  </cols>
  <sheetData>
    <row r="1" spans="1:6" ht="31.5" customHeight="1" thickBot="1" x14ac:dyDescent="0.25">
      <c r="A1" s="22" t="s">
        <v>0</v>
      </c>
      <c r="B1" s="23"/>
      <c r="C1" s="64" t="s">
        <v>203</v>
      </c>
      <c r="E1" s="60">
        <f>'A.D.E.1(HABER) '!B8+'A.D.E.1(HABER) '!B9+'A.D.E.1(HABER) '!B12+'A.D.E.1(HABER) '!B15+'A.D.E.1(HABER) '!B18+'A.D.E.1(HABER) '!B19+'A.D.E.1(HABER) '!B20-('A.D.E.1(DEBE) '!B8+'A.D.E.1(DEBE) '!B9+'A.D.E.1(DEBE) '!B10+'A.D.E.1(DEBE) '!B16+'A.D.E.1(DEBE) '!B20+'A.D.E.1(DEBE) '!B25+'A.D.E.1(DEBE) '!B30+'A.D.E.1(DEBE) '!B31+'A.D.E.1(DEBE) '!B35)</f>
        <v>825524.2100000158</v>
      </c>
      <c r="F1" s="39">
        <f>'A.D.E.1(HABER) '!C8+'A.D.E.1(HABER) '!C9+'A.D.E.1(HABER) '!C12+'A.D.E.1(HABER) '!C15+'A.D.E.1(HABER) '!C18+'A.D.E.1(HABER) '!C19+'A.D.E.1(HABER) '!C20-('A.D.E.1(DEBE) '!C8+'A.D.E.1(DEBE) '!C9+'A.D.E.1(DEBE) '!C10+'A.D.E.1(DEBE) '!C16+'A.D.E.1(DEBE) '!C20+'A.D.E.1(DEBE) '!C25+'A.D.E.1(DEBE) '!C30+'A.D.E.1(DEBE) '!C31+'A.D.E.1(DEBE) '!C35)</f>
        <v>-379478.84000000358</v>
      </c>
    </row>
    <row r="2" spans="1:6" ht="20.100000000000001" customHeight="1" x14ac:dyDescent="0.2">
      <c r="A2" s="8" t="s">
        <v>60</v>
      </c>
      <c r="B2" s="9"/>
      <c r="C2" s="14"/>
      <c r="E2" s="174">
        <f>'A.D.E.1(HABER) '!B26-'A.D.E.1(DEBE) '!B34</f>
        <v>370935.41</v>
      </c>
      <c r="F2" s="62">
        <f>'A.D.E.1(HABER) '!C26-'A.D.E.1(DEBE) '!C34</f>
        <v>379478.84</v>
      </c>
    </row>
    <row r="3" spans="1:6" x14ac:dyDescent="0.2">
      <c r="A3" s="20" t="s">
        <v>58</v>
      </c>
      <c r="B3" s="9"/>
      <c r="C3" s="14"/>
    </row>
    <row r="4" spans="1:6" ht="19.5" customHeight="1" x14ac:dyDescent="0.2">
      <c r="A4" s="20" t="s">
        <v>1</v>
      </c>
      <c r="B4" s="21"/>
      <c r="C4" s="14"/>
    </row>
    <row r="5" spans="1:6" ht="24" customHeight="1" thickBot="1" x14ac:dyDescent="0.25">
      <c r="A5" s="46" t="s">
        <v>148</v>
      </c>
      <c r="B5" s="47"/>
      <c r="C5" s="48"/>
    </row>
    <row r="6" spans="1:6" ht="12.75" customHeight="1" x14ac:dyDescent="0.2">
      <c r="A6" s="182" t="s">
        <v>4</v>
      </c>
      <c r="B6" s="119" t="s">
        <v>2</v>
      </c>
      <c r="C6" s="119" t="s">
        <v>3</v>
      </c>
    </row>
    <row r="7" spans="1:6" ht="14.25" customHeight="1" thickBot="1" x14ac:dyDescent="0.25">
      <c r="A7" s="183"/>
      <c r="B7" s="173" t="s">
        <v>204</v>
      </c>
      <c r="C7" s="170">
        <v>2023</v>
      </c>
    </row>
    <row r="8" spans="1:6" ht="20.100000000000001" customHeight="1" x14ac:dyDescent="0.2">
      <c r="A8" s="10" t="s">
        <v>100</v>
      </c>
      <c r="B8" s="120"/>
      <c r="C8" s="120"/>
    </row>
    <row r="9" spans="1:6" ht="20.100000000000001" customHeight="1" x14ac:dyDescent="0.2">
      <c r="A9" s="10" t="s">
        <v>5</v>
      </c>
      <c r="B9" s="120"/>
      <c r="C9" s="120"/>
    </row>
    <row r="10" spans="1:6" ht="20.100000000000001" customHeight="1" x14ac:dyDescent="0.2">
      <c r="A10" s="10" t="s">
        <v>6</v>
      </c>
      <c r="B10" s="121">
        <f>SUM(B11:B15)</f>
        <v>2361164.88</v>
      </c>
      <c r="C10" s="121">
        <f>SUM(C11:C15)</f>
        <v>2698275.43</v>
      </c>
    </row>
    <row r="11" spans="1:6" ht="18" customHeight="1" x14ac:dyDescent="0.2">
      <c r="A11" s="10" t="s">
        <v>7</v>
      </c>
      <c r="B11" s="122">
        <f>1818456.62-61235.56</f>
        <v>1757221.06</v>
      </c>
      <c r="C11" s="120">
        <v>2079236.77</v>
      </c>
    </row>
    <row r="12" spans="1:6" ht="18" customHeight="1" x14ac:dyDescent="0.2">
      <c r="A12" s="10" t="s">
        <v>8</v>
      </c>
      <c r="B12" s="122">
        <v>505509.94</v>
      </c>
      <c r="C12" s="120">
        <v>578454.56000000006</v>
      </c>
    </row>
    <row r="13" spans="1:6" ht="18" customHeight="1" x14ac:dyDescent="0.2">
      <c r="A13" s="10" t="s">
        <v>9</v>
      </c>
      <c r="B13" s="120">
        <v>61235.56</v>
      </c>
      <c r="C13" s="120"/>
    </row>
    <row r="14" spans="1:6" ht="18" customHeight="1" x14ac:dyDescent="0.2">
      <c r="A14" s="10" t="s">
        <v>71</v>
      </c>
      <c r="B14" s="120"/>
      <c r="C14" s="120"/>
    </row>
    <row r="15" spans="1:6" ht="18" customHeight="1" x14ac:dyDescent="0.2">
      <c r="A15" s="10" t="s">
        <v>10</v>
      </c>
      <c r="B15" s="120">
        <v>37198.32</v>
      </c>
      <c r="C15" s="120">
        <v>40584.1</v>
      </c>
    </row>
    <row r="16" spans="1:6" ht="20.100000000000001" customHeight="1" x14ac:dyDescent="0.2">
      <c r="A16" s="10" t="s">
        <v>54</v>
      </c>
      <c r="B16" s="121">
        <f>SUM(B17:B19)</f>
        <v>357563.66</v>
      </c>
      <c r="C16" s="121">
        <f>SUM(C17:C19)</f>
        <v>379478.84</v>
      </c>
    </row>
    <row r="17" spans="1:5" ht="18" customHeight="1" x14ac:dyDescent="0.2">
      <c r="A17" s="10" t="s">
        <v>11</v>
      </c>
      <c r="B17" s="120">
        <v>335127</v>
      </c>
      <c r="C17" s="181">
        <v>362059.09</v>
      </c>
    </row>
    <row r="18" spans="1:5" ht="18" customHeight="1" x14ac:dyDescent="0.2">
      <c r="A18" s="10" t="s">
        <v>12</v>
      </c>
      <c r="B18" s="120">
        <v>22436.66</v>
      </c>
      <c r="C18" s="181">
        <v>17419.75</v>
      </c>
    </row>
    <row r="19" spans="1:5" ht="18" customHeight="1" x14ac:dyDescent="0.2">
      <c r="A19" s="10" t="s">
        <v>13</v>
      </c>
      <c r="B19" s="120"/>
      <c r="C19" s="120"/>
    </row>
    <row r="20" spans="1:5" ht="20.100000000000001" customHeight="1" x14ac:dyDescent="0.2">
      <c r="A20" s="10" t="s">
        <v>55</v>
      </c>
      <c r="B20" s="121">
        <f>SUM(B21:B24)</f>
        <v>0</v>
      </c>
      <c r="C20" s="121">
        <f>SUM(C21:C24)</f>
        <v>0</v>
      </c>
    </row>
    <row r="21" spans="1:5" ht="20.100000000000001" customHeight="1" x14ac:dyDescent="0.2">
      <c r="A21" s="10" t="s">
        <v>72</v>
      </c>
      <c r="B21" s="120"/>
      <c r="C21" s="120"/>
    </row>
    <row r="22" spans="1:5" ht="18" customHeight="1" x14ac:dyDescent="0.2">
      <c r="A22" s="10" t="s">
        <v>14</v>
      </c>
      <c r="B22" s="120"/>
      <c r="C22" s="120"/>
    </row>
    <row r="23" spans="1:5" ht="18" customHeight="1" x14ac:dyDescent="0.2">
      <c r="A23" s="10" t="s">
        <v>15</v>
      </c>
      <c r="B23" s="120"/>
      <c r="C23" s="120"/>
    </row>
    <row r="24" spans="1:5" ht="18" customHeight="1" x14ac:dyDescent="0.2">
      <c r="A24" s="10" t="s">
        <v>16</v>
      </c>
      <c r="B24" s="120"/>
      <c r="C24" s="120"/>
    </row>
    <row r="25" spans="1:5" ht="20.100000000000001" customHeight="1" x14ac:dyDescent="0.2">
      <c r="A25" s="10" t="s">
        <v>56</v>
      </c>
      <c r="B25" s="121">
        <f>SUM(B26:B29)</f>
        <v>1791495.48</v>
      </c>
      <c r="C25" s="121">
        <f>SUM(C26:C29)</f>
        <v>2234768.5700000003</v>
      </c>
    </row>
    <row r="26" spans="1:5" ht="18" customHeight="1" x14ac:dyDescent="0.2">
      <c r="A26" s="10" t="s">
        <v>17</v>
      </c>
      <c r="B26" s="120">
        <v>1557645.61</v>
      </c>
      <c r="C26" s="120">
        <f>2070877.64+60221.23+0.1</f>
        <v>2131098.9700000002</v>
      </c>
    </row>
    <row r="27" spans="1:5" ht="18" customHeight="1" x14ac:dyDescent="0.2">
      <c r="A27" s="10" t="s">
        <v>18</v>
      </c>
      <c r="B27" s="120">
        <v>233849.87</v>
      </c>
      <c r="C27" s="120">
        <v>103669.6</v>
      </c>
    </row>
    <row r="28" spans="1:5" ht="18" customHeight="1" x14ac:dyDescent="0.2">
      <c r="A28" s="10" t="s">
        <v>19</v>
      </c>
      <c r="B28" s="120"/>
      <c r="C28" s="120"/>
    </row>
    <row r="29" spans="1:5" ht="18" customHeight="1" x14ac:dyDescent="0.2">
      <c r="A29" s="10" t="s">
        <v>73</v>
      </c>
      <c r="B29" s="120"/>
      <c r="C29" s="120"/>
    </row>
    <row r="30" spans="1:5" ht="20.100000000000001" customHeight="1" x14ac:dyDescent="0.2">
      <c r="A30" s="10" t="s">
        <v>57</v>
      </c>
      <c r="B30" s="123">
        <f>5037336.97+42451364.16</f>
        <v>47488701.129999995</v>
      </c>
      <c r="C30" s="120">
        <f>5406117+43904668</f>
        <v>49310785</v>
      </c>
    </row>
    <row r="31" spans="1:5" ht="20.100000000000001" customHeight="1" x14ac:dyDescent="0.2">
      <c r="A31" s="10" t="s">
        <v>20</v>
      </c>
      <c r="B31" s="120">
        <v>1.1100000000000001</v>
      </c>
      <c r="C31" s="120">
        <v>231167</v>
      </c>
      <c r="E31" s="4">
        <v>63227</v>
      </c>
    </row>
    <row r="32" spans="1:5" ht="20.100000000000001" customHeight="1" x14ac:dyDescent="0.2">
      <c r="A32" s="10" t="s">
        <v>75</v>
      </c>
      <c r="B32" s="121">
        <f>IF(E1&gt;0,E1,0)</f>
        <v>825524.2100000158</v>
      </c>
      <c r="C32" s="121">
        <f>IF(F1&gt;0,F1,0)</f>
        <v>0</v>
      </c>
    </row>
    <row r="33" spans="1:5" ht="20.100000000000001" customHeight="1" x14ac:dyDescent="0.2">
      <c r="A33" s="10" t="s">
        <v>21</v>
      </c>
      <c r="B33" s="121">
        <f>IF(E2&gt;0,0,E2*-1)</f>
        <v>0</v>
      </c>
      <c r="C33" s="121">
        <f>IF(F2&gt;0,0,F2*-1)</f>
        <v>0</v>
      </c>
      <c r="E33" s="74"/>
    </row>
    <row r="34" spans="1:5" ht="20.100000000000001" customHeight="1" x14ac:dyDescent="0.2">
      <c r="A34" s="10" t="s">
        <v>137</v>
      </c>
      <c r="B34" s="123">
        <v>188.24</v>
      </c>
      <c r="C34" s="120"/>
    </row>
    <row r="35" spans="1:5" ht="20.100000000000001" customHeight="1" x14ac:dyDescent="0.2">
      <c r="A35" s="10" t="s">
        <v>76</v>
      </c>
      <c r="B35" s="120"/>
      <c r="C35" s="120"/>
    </row>
    <row r="36" spans="1:5" ht="20.100000000000001" customHeight="1" thickBot="1" x14ac:dyDescent="0.25">
      <c r="A36" s="10" t="s">
        <v>22</v>
      </c>
      <c r="B36" s="121">
        <f>IF(E1+'A.D.E.1(HABER) '!B25-'A.D.E.1(DEBE) '!B33&gt;0,E1+'A.D.E.1(HABER) '!B25-'A.D.E.1(DEBE) '!B33,0)</f>
        <v>1196459.6200000157</v>
      </c>
      <c r="C36" s="121">
        <f>IF(F1+'A.D.E.1(HABER) '!C25-'A.D.E.1(DEBE) '!C33&gt;0,F1+'A.D.E.1(HABER) '!C25-'A.D.E.1(DEBE) '!C33,0)</f>
        <v>0</v>
      </c>
    </row>
    <row r="37" spans="1:5" ht="21.75" customHeight="1" thickBot="1" x14ac:dyDescent="0.25">
      <c r="A37" s="18" t="s">
        <v>101</v>
      </c>
      <c r="B37" s="124">
        <f>B8+B9+B10+B16+B20+B25+B30+B31+B33+B35+B36</f>
        <v>53195385.880000003</v>
      </c>
      <c r="C37" s="124">
        <f>C8+C9+C10+C16+C20+C25+C30+C31+C33+C35+C36</f>
        <v>54854474.840000004</v>
      </c>
    </row>
    <row r="39" spans="1:5" ht="22.5" customHeight="1" x14ac:dyDescent="0.2">
      <c r="A39" s="184" t="s">
        <v>131</v>
      </c>
      <c r="B39" s="184"/>
      <c r="C39" s="184"/>
    </row>
    <row r="45" spans="1:5" x14ac:dyDescent="0.2">
      <c r="C45" s="74"/>
    </row>
  </sheetData>
  <mergeCells count="2">
    <mergeCell ref="A6:A7"/>
    <mergeCell ref="A39:C39"/>
  </mergeCells>
  <phoneticPr fontId="0" type="noConversion"/>
  <printOptions horizontalCentered="1" verticalCentered="1"/>
  <pageMargins left="0.72" right="0.44" top="0.59055118110236227" bottom="0.59055118110236227" header="0.59055118110236227" footer="0.59055118110236227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33"/>
  <sheetViews>
    <sheetView topLeftCell="A4" workbookViewId="0">
      <selection activeCell="C15" sqref="C15"/>
    </sheetView>
  </sheetViews>
  <sheetFormatPr baseColWidth="10" defaultColWidth="11.42578125" defaultRowHeight="12.75" x14ac:dyDescent="0.2"/>
  <cols>
    <col min="1" max="1" width="57.7109375" style="33" customWidth="1"/>
    <col min="2" max="3" width="20.7109375" style="33" customWidth="1"/>
    <col min="4" max="4" width="11.42578125" style="33"/>
    <col min="5" max="5" width="14.42578125" style="33" customWidth="1"/>
    <col min="6" max="16384" width="11.42578125" style="33"/>
  </cols>
  <sheetData>
    <row r="1" spans="1:6" s="27" customFormat="1" ht="31.5" customHeight="1" thickBot="1" x14ac:dyDescent="0.25">
      <c r="A1" s="24" t="s">
        <v>0</v>
      </c>
      <c r="B1" s="25"/>
      <c r="C1" s="59" t="s">
        <v>203</v>
      </c>
    </row>
    <row r="2" spans="1:6" s="27" customFormat="1" ht="20.100000000000001" customHeight="1" x14ac:dyDescent="0.2">
      <c r="A2" s="28" t="s">
        <v>61</v>
      </c>
      <c r="B2" s="29"/>
      <c r="C2" s="30"/>
      <c r="E2" s="61">
        <f>B26-'A.D.E.1(DEBE) '!B34</f>
        <v>370935.41</v>
      </c>
      <c r="F2" s="61">
        <f>C26-'A.D.E.1(DEBE) '!C34</f>
        <v>379478.84</v>
      </c>
    </row>
    <row r="3" spans="1:6" s="27" customFormat="1" ht="11.25" x14ac:dyDescent="0.2">
      <c r="A3" s="31" t="s">
        <v>58</v>
      </c>
      <c r="B3" s="29"/>
      <c r="C3" s="30"/>
    </row>
    <row r="4" spans="1:6" s="27" customFormat="1" ht="19.5" customHeight="1" x14ac:dyDescent="0.2">
      <c r="A4" s="31" t="s">
        <v>1</v>
      </c>
      <c r="B4" s="32"/>
      <c r="C4" s="30"/>
    </row>
    <row r="5" spans="1:6" s="27" customFormat="1" ht="24" customHeight="1" thickBot="1" x14ac:dyDescent="0.25">
      <c r="A5" s="46" t="s">
        <v>148</v>
      </c>
      <c r="B5" s="47"/>
      <c r="C5" s="48"/>
    </row>
    <row r="6" spans="1:6" ht="15" customHeight="1" x14ac:dyDescent="0.2">
      <c r="A6" s="185" t="s">
        <v>23</v>
      </c>
      <c r="B6" s="125" t="s">
        <v>2</v>
      </c>
      <c r="C6" s="125" t="s">
        <v>3</v>
      </c>
    </row>
    <row r="7" spans="1:6" ht="15" customHeight="1" thickBot="1" x14ac:dyDescent="0.25">
      <c r="A7" s="186"/>
      <c r="B7" s="172" t="s">
        <v>204</v>
      </c>
      <c r="C7" s="172" t="s">
        <v>205</v>
      </c>
    </row>
    <row r="8" spans="1:6" ht="24" customHeight="1" x14ac:dyDescent="0.2">
      <c r="A8" s="34" t="s">
        <v>24</v>
      </c>
      <c r="B8" s="126"/>
      <c r="C8" s="126"/>
    </row>
    <row r="9" spans="1:6" ht="24" customHeight="1" x14ac:dyDescent="0.2">
      <c r="A9" s="34" t="s">
        <v>68</v>
      </c>
      <c r="B9" s="127">
        <f>SUM(B10:B11)</f>
        <v>3632670.21</v>
      </c>
      <c r="C9" s="127">
        <f>SUM(C10:C11)</f>
        <v>4618939</v>
      </c>
    </row>
    <row r="10" spans="1:6" ht="20.100000000000001" customHeight="1" x14ac:dyDescent="0.2">
      <c r="A10" s="34" t="s">
        <v>69</v>
      </c>
      <c r="B10" s="126"/>
      <c r="C10" s="126"/>
    </row>
    <row r="11" spans="1:6" ht="20.100000000000001" customHeight="1" x14ac:dyDescent="0.2">
      <c r="A11" s="34" t="s">
        <v>70</v>
      </c>
      <c r="B11" s="128">
        <v>3632670.21</v>
      </c>
      <c r="C11" s="128">
        <v>4618939</v>
      </c>
    </row>
    <row r="12" spans="1:6" ht="24" customHeight="1" x14ac:dyDescent="0.2">
      <c r="A12" s="34" t="s">
        <v>25</v>
      </c>
      <c r="B12" s="127">
        <f>SUM(B13:B14)</f>
        <v>8248.8799999999992</v>
      </c>
      <c r="C12" s="127">
        <f>SUM(C13:C14)</f>
        <v>47183</v>
      </c>
    </row>
    <row r="13" spans="1:6" ht="20.100000000000001" customHeight="1" x14ac:dyDescent="0.2">
      <c r="A13" s="34" t="s">
        <v>26</v>
      </c>
      <c r="B13" s="126"/>
      <c r="C13" s="126"/>
    </row>
    <row r="14" spans="1:6" ht="20.100000000000001" customHeight="1" x14ac:dyDescent="0.2">
      <c r="A14" s="34" t="s">
        <v>10</v>
      </c>
      <c r="B14" s="128">
        <v>8248.8799999999992</v>
      </c>
      <c r="C14" s="126">
        <f>47183</f>
        <v>47183</v>
      </c>
    </row>
    <row r="15" spans="1:6" ht="24" customHeight="1" x14ac:dyDescent="0.2">
      <c r="A15" s="34" t="s">
        <v>62</v>
      </c>
      <c r="B15" s="127">
        <f>SUM(B16:B17)</f>
        <v>49183524.359999999</v>
      </c>
      <c r="C15" s="127">
        <f>SUM(C16:C17)</f>
        <v>49808874</v>
      </c>
    </row>
    <row r="16" spans="1:6" ht="20.100000000000001" customHeight="1" x14ac:dyDescent="0.2">
      <c r="A16" s="58" t="s">
        <v>30</v>
      </c>
      <c r="B16" s="128">
        <f>1694823.23+5037336.97+42451364.16</f>
        <v>49183524.359999999</v>
      </c>
      <c r="C16" s="126">
        <f>552220+5406117+43904668-54131</f>
        <v>49808874</v>
      </c>
      <c r="E16" s="75"/>
    </row>
    <row r="17" spans="1:8" ht="20.100000000000001" customHeight="1" x14ac:dyDescent="0.2">
      <c r="A17" s="58" t="s">
        <v>201</v>
      </c>
      <c r="B17" s="128"/>
      <c r="C17" s="126"/>
    </row>
    <row r="18" spans="1:8" ht="24" customHeight="1" x14ac:dyDescent="0.2">
      <c r="A18" s="34" t="s">
        <v>31</v>
      </c>
      <c r="B18" s="126"/>
      <c r="C18" s="126"/>
    </row>
    <row r="19" spans="1:8" ht="24" customHeight="1" x14ac:dyDescent="0.2">
      <c r="A19" s="34" t="s">
        <v>59</v>
      </c>
      <c r="B19" s="126"/>
      <c r="C19" s="126"/>
      <c r="H19" s="75"/>
    </row>
    <row r="20" spans="1:8" ht="24" customHeight="1" x14ac:dyDescent="0.2">
      <c r="A20" s="34" t="s">
        <v>27</v>
      </c>
      <c r="B20" s="127">
        <f>SUM(B21:B23)</f>
        <v>7.02</v>
      </c>
      <c r="C20" s="127">
        <f>SUM(C21:C23)</f>
        <v>0</v>
      </c>
    </row>
    <row r="21" spans="1:8" ht="20.100000000000001" customHeight="1" x14ac:dyDescent="0.2">
      <c r="A21" s="34" t="s">
        <v>28</v>
      </c>
      <c r="B21" s="126"/>
      <c r="C21" s="126"/>
    </row>
    <row r="22" spans="1:8" ht="20.100000000000001" customHeight="1" x14ac:dyDescent="0.2">
      <c r="A22" s="34" t="s">
        <v>29</v>
      </c>
      <c r="B22" s="128">
        <v>7.02</v>
      </c>
      <c r="C22" s="126">
        <v>0</v>
      </c>
    </row>
    <row r="23" spans="1:8" ht="20.100000000000001" customHeight="1" x14ac:dyDescent="0.2">
      <c r="A23" s="34" t="s">
        <v>10</v>
      </c>
      <c r="B23" s="128">
        <v>0</v>
      </c>
      <c r="C23" s="126"/>
    </row>
    <row r="24" spans="1:8" ht="24" customHeight="1" x14ac:dyDescent="0.2">
      <c r="A24" s="34" t="s">
        <v>74</v>
      </c>
      <c r="B24" s="127">
        <f>IF('A.D.E.1(DEBE) '!E1&lt;0,('A.D.E.1(DEBE) '!E1)*(-1),0)</f>
        <v>0</v>
      </c>
      <c r="C24" s="127">
        <f>+'A.D.E.1(DEBE) '!C9+'A.D.E.1(DEBE) '!C10+'A.D.E.1(DEBE) '!C16+'A.D.E.1(DEBE) '!C20+'A.D.E.1(DEBE) '!C25+'A.D.E.1(DEBE) '!C31-'A.D.E.1(HABER) '!C9-'A.D.E.1(HABER) '!C12-'A.D.E.1(HABER) '!C15-'A.D.E.1(HABER) '!C20+'A.D.E.1(DEBE) '!C30</f>
        <v>379478.84000000358</v>
      </c>
    </row>
    <row r="25" spans="1:8" ht="24" customHeight="1" x14ac:dyDescent="0.2">
      <c r="A25" s="34" t="s">
        <v>32</v>
      </c>
      <c r="B25" s="127">
        <f>IF(E2&gt;0,E2,0)</f>
        <v>370935.41</v>
      </c>
      <c r="C25" s="127">
        <f>IF(F2&gt;0,F2,0)</f>
        <v>379478.84</v>
      </c>
    </row>
    <row r="26" spans="1:8" ht="24" customHeight="1" x14ac:dyDescent="0.2">
      <c r="A26" s="10" t="s">
        <v>138</v>
      </c>
      <c r="B26" s="128">
        <f>357563.66+13498.01+61.98</f>
        <v>371123.64999999997</v>
      </c>
      <c r="C26" s="128">
        <f>+'A.D.E.1(DEBE) '!C16</f>
        <v>379478.84</v>
      </c>
    </row>
    <row r="27" spans="1:8" ht="24" customHeight="1" thickBot="1" x14ac:dyDescent="0.25">
      <c r="A27" s="34" t="s">
        <v>63</v>
      </c>
      <c r="B27" s="127">
        <f>IF('A.D.E.1(DEBE) '!E1+'A.D.E.1(HABER) '!B25-'A.D.E.1(DEBE) '!B33&lt;0,('A.D.E.1(DEBE) '!E1+'A.D.E.1(HABER) '!B25-'A.D.E.1(DEBE) '!B33)*(-1),0)</f>
        <v>0</v>
      </c>
      <c r="C27" s="127">
        <f>IF('A.D.E.1(DEBE) '!F1+'A.D.E.1(HABER) '!C25-'A.D.E.1(DEBE) '!C33&lt;0,('A.D.E.1(DEBE) '!F1+'A.D.E.1(HABER) '!C25-'A.D.E.1(DEBE) '!C33)*(-1),0)</f>
        <v>3.5506673157215118E-9</v>
      </c>
    </row>
    <row r="28" spans="1:8" s="27" customFormat="1" ht="27" customHeight="1" thickBot="1" x14ac:dyDescent="0.25">
      <c r="A28" s="35" t="s">
        <v>102</v>
      </c>
      <c r="B28" s="124">
        <f>B8+B9+B12+B15+B18+B19+B20+B25+B27</f>
        <v>53195385.880000003</v>
      </c>
      <c r="C28" s="124">
        <f>C8+C9+C12+C15+C18+C19+C20+C25+C27</f>
        <v>54854474.840000004</v>
      </c>
    </row>
    <row r="29" spans="1:8" ht="21.75" customHeight="1" x14ac:dyDescent="0.2">
      <c r="A29" s="36"/>
      <c r="B29" s="36"/>
    </row>
    <row r="30" spans="1:8" x14ac:dyDescent="0.2">
      <c r="A30" s="44" t="s">
        <v>132</v>
      </c>
      <c r="B30" s="27"/>
    </row>
    <row r="31" spans="1:8" x14ac:dyDescent="0.2">
      <c r="A31" s="45" t="s">
        <v>133</v>
      </c>
      <c r="B31" s="27"/>
    </row>
    <row r="32" spans="1:8" x14ac:dyDescent="0.2">
      <c r="A32" s="45" t="s">
        <v>103</v>
      </c>
      <c r="B32" s="27"/>
    </row>
    <row r="33" spans="1:2" x14ac:dyDescent="0.2">
      <c r="A33" s="27"/>
      <c r="B33" s="27"/>
    </row>
  </sheetData>
  <mergeCells count="1">
    <mergeCell ref="A6:A7"/>
  </mergeCells>
  <phoneticPr fontId="0" type="noConversion"/>
  <printOptions horizontalCentered="1" verticalCentered="1"/>
  <pageMargins left="0.71" right="0.4" top="0.59055118110236227" bottom="0.59055118110236227" header="0.59055118110236227" footer="0.59055118110236227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45"/>
  <sheetViews>
    <sheetView zoomScaleNormal="100" workbookViewId="0">
      <selection activeCell="G8" sqref="G8"/>
    </sheetView>
  </sheetViews>
  <sheetFormatPr baseColWidth="10" defaultColWidth="11.42578125" defaultRowHeight="11.25" x14ac:dyDescent="0.2"/>
  <cols>
    <col min="1" max="1" width="57.7109375" style="4" customWidth="1"/>
    <col min="2" max="3" width="20.7109375" style="4" customWidth="1"/>
    <col min="4" max="16384" width="11.42578125" style="4"/>
  </cols>
  <sheetData>
    <row r="1" spans="1:3" s="27" customFormat="1" ht="31.5" customHeight="1" thickBot="1" x14ac:dyDescent="0.25">
      <c r="A1" s="24" t="s">
        <v>0</v>
      </c>
      <c r="B1" s="25"/>
      <c r="C1" s="59" t="s">
        <v>203</v>
      </c>
    </row>
    <row r="2" spans="1:3" s="27" customFormat="1" ht="20.100000000000001" customHeight="1" x14ac:dyDescent="0.2">
      <c r="A2" s="28" t="s">
        <v>61</v>
      </c>
      <c r="B2" s="29"/>
      <c r="C2" s="30"/>
    </row>
    <row r="3" spans="1:3" s="27" customFormat="1" x14ac:dyDescent="0.2">
      <c r="A3" s="31" t="s">
        <v>58</v>
      </c>
      <c r="B3" s="29"/>
      <c r="C3" s="30"/>
    </row>
    <row r="4" spans="1:3" s="27" customFormat="1" ht="19.5" customHeight="1" x14ac:dyDescent="0.2">
      <c r="A4" s="31" t="s">
        <v>33</v>
      </c>
      <c r="B4" s="32"/>
      <c r="C4" s="30"/>
    </row>
    <row r="5" spans="1:3" s="27" customFormat="1" ht="24" customHeight="1" thickBot="1" x14ac:dyDescent="0.25">
      <c r="A5" s="46" t="s">
        <v>149</v>
      </c>
      <c r="B5" s="47"/>
      <c r="C5" s="48"/>
    </row>
    <row r="6" spans="1:3" s="33" customFormat="1" ht="15" customHeight="1" x14ac:dyDescent="0.2">
      <c r="A6" s="185" t="s">
        <v>34</v>
      </c>
      <c r="B6" s="125" t="s">
        <v>2</v>
      </c>
      <c r="C6" s="125" t="s">
        <v>3</v>
      </c>
    </row>
    <row r="7" spans="1:3" s="33" customFormat="1" ht="15" customHeight="1" thickBot="1" x14ac:dyDescent="0.25">
      <c r="A7" s="186"/>
      <c r="B7" s="172" t="s">
        <v>204</v>
      </c>
      <c r="C7" s="172" t="s">
        <v>205</v>
      </c>
    </row>
    <row r="8" spans="1:3" ht="24" customHeight="1" x14ac:dyDescent="0.2">
      <c r="A8" s="3" t="s">
        <v>65</v>
      </c>
      <c r="B8" s="129">
        <f>SUM(B9:B10)</f>
        <v>0</v>
      </c>
      <c r="C8" s="129">
        <f>SUM(C9:C10)</f>
        <v>0</v>
      </c>
    </row>
    <row r="9" spans="1:3" ht="20.25" customHeight="1" x14ac:dyDescent="0.2">
      <c r="A9" s="3" t="s">
        <v>104</v>
      </c>
      <c r="B9" s="130"/>
      <c r="C9" s="130"/>
    </row>
    <row r="10" spans="1:3" ht="20.25" customHeight="1" x14ac:dyDescent="0.2">
      <c r="A10" s="3" t="s">
        <v>105</v>
      </c>
      <c r="B10" s="130"/>
      <c r="C10" s="130"/>
    </row>
    <row r="11" spans="1:3" ht="24" customHeight="1" x14ac:dyDescent="0.2">
      <c r="A11" s="3" t="s">
        <v>140</v>
      </c>
      <c r="B11" s="129">
        <f>SUM(B12:B14)</f>
        <v>214380.77</v>
      </c>
      <c r="C11" s="129">
        <f>SUM(C12:C14)</f>
        <v>756750</v>
      </c>
    </row>
    <row r="12" spans="1:3" ht="20.25" customHeight="1" x14ac:dyDescent="0.2">
      <c r="A12" s="3" t="s">
        <v>106</v>
      </c>
      <c r="B12" s="131">
        <v>193815.77</v>
      </c>
      <c r="C12" s="130">
        <v>756750</v>
      </c>
    </row>
    <row r="13" spans="1:3" ht="20.25" customHeight="1" x14ac:dyDescent="0.2">
      <c r="A13" s="3" t="s">
        <v>107</v>
      </c>
      <c r="B13" s="131">
        <v>20565</v>
      </c>
      <c r="C13" s="130">
        <v>0</v>
      </c>
    </row>
    <row r="14" spans="1:3" ht="20.25" customHeight="1" x14ac:dyDescent="0.2">
      <c r="A14" s="3" t="s">
        <v>108</v>
      </c>
      <c r="B14" s="130"/>
      <c r="C14" s="130"/>
    </row>
    <row r="15" spans="1:3" ht="24" customHeight="1" x14ac:dyDescent="0.2">
      <c r="A15" s="3" t="s">
        <v>77</v>
      </c>
      <c r="B15" s="130"/>
      <c r="C15" s="130"/>
    </row>
    <row r="16" spans="1:3" ht="24" customHeight="1" x14ac:dyDescent="0.2">
      <c r="A16" s="3" t="s">
        <v>64</v>
      </c>
      <c r="B16" s="130">
        <v>54131</v>
      </c>
      <c r="C16" s="130">
        <v>54131</v>
      </c>
    </row>
    <row r="17" spans="1:5" ht="24" customHeight="1" x14ac:dyDescent="0.2">
      <c r="A17" s="3" t="s">
        <v>78</v>
      </c>
      <c r="B17" s="132"/>
      <c r="C17" s="130"/>
    </row>
    <row r="18" spans="1:5" ht="24" customHeight="1" x14ac:dyDescent="0.2">
      <c r="A18" s="3" t="s">
        <v>79</v>
      </c>
      <c r="B18" s="130"/>
      <c r="C18" s="130"/>
    </row>
    <row r="19" spans="1:5" ht="24" customHeight="1" x14ac:dyDescent="0.2">
      <c r="A19" s="3" t="s">
        <v>80</v>
      </c>
      <c r="B19" s="129">
        <f>SUM(B20:B21)</f>
        <v>0</v>
      </c>
      <c r="C19" s="129">
        <f>SUM(C20:C21)</f>
        <v>0</v>
      </c>
    </row>
    <row r="20" spans="1:5" ht="20.25" customHeight="1" x14ac:dyDescent="0.2">
      <c r="A20" s="3" t="s">
        <v>109</v>
      </c>
      <c r="B20" s="130"/>
      <c r="C20" s="130"/>
    </row>
    <row r="21" spans="1:5" ht="20.25" customHeight="1" x14ac:dyDescent="0.2">
      <c r="A21" s="3" t="s">
        <v>110</v>
      </c>
      <c r="B21" s="130"/>
      <c r="C21" s="130"/>
    </row>
    <row r="22" spans="1:5" ht="24" customHeight="1" x14ac:dyDescent="0.2">
      <c r="A22" s="3" t="s">
        <v>81</v>
      </c>
      <c r="B22" s="130"/>
      <c r="C22" s="130"/>
    </row>
    <row r="23" spans="1:5" ht="24" customHeight="1" x14ac:dyDescent="0.2">
      <c r="A23" s="3" t="s">
        <v>82</v>
      </c>
      <c r="B23" s="130"/>
      <c r="C23" s="130"/>
    </row>
    <row r="24" spans="1:5" ht="24" customHeight="1" x14ac:dyDescent="0.2">
      <c r="A24" s="3" t="s">
        <v>83</v>
      </c>
      <c r="B24" s="130"/>
      <c r="C24" s="130"/>
    </row>
    <row r="25" spans="1:5" ht="24" customHeight="1" x14ac:dyDescent="0.2">
      <c r="A25" s="3" t="s">
        <v>84</v>
      </c>
      <c r="B25" s="130"/>
      <c r="C25" s="130"/>
      <c r="D25" s="66"/>
      <c r="E25" s="66"/>
    </row>
    <row r="26" spans="1:5" ht="24" customHeight="1" thickBot="1" x14ac:dyDescent="0.25">
      <c r="A26" s="3" t="s">
        <v>146</v>
      </c>
      <c r="B26" s="133">
        <f>'A.D.E.2(HABER)'!B8+'A.D.E.2(HABER)'!B22+'A.D.E.2(HABER)'!B25+'A.D.E.2(HABER)'!B28+'A.D.E.2(HABER)'!B29+'A.D.E.2(HABER)'!B30+'A.D.E.2(HABER)'!B34+'A.D.E.2(HABER)'!B35+'A.D.E.2(HABER)'!B36+'A.D.E.2(HABER)'!B39-'A.D.E.2(DEBE)'!B8-'A.D.E.2(DEBE)'!B11-'A.D.E.2(DEBE)'!B15-'A.D.E.2(DEBE)'!B16-'A.D.E.2(DEBE)'!B17-'A.D.E.2(DEBE)'!B18-'A.D.E.2(DEBE)'!B19-'A.D.E.2(DEBE)'!B22-'A.D.E.2(DEBE)'!B23-'A.D.E.2(DEBE)'!B24-'A.D.E.2(DEBE)'!B25</f>
        <v>1744423.4900000156</v>
      </c>
      <c r="C26" s="134">
        <f>'A.D.E.2(HABER)'!C8+'A.D.E.2(HABER)'!C22+'A.D.E.2(HABER)'!C25+'A.D.E.2(HABER)'!C28+'A.D.E.2(HABER)'!C29+'A.D.E.2(HABER)'!C30+'A.D.E.2(HABER)'!C34+'A.D.E.2(HABER)'!C35+'A.D.E.2(HABER)'!C36+'A.D.E.2(HABER)'!C39-'A.D.E.2(DEBE)'!C8-'A.D.E.2(DEBE)'!C11-'A.D.E.2(DEBE)'!C15-'A.D.E.2(DEBE)'!C16-'A.D.E.2(DEBE)'!C17-'A.D.E.2(DEBE)'!C18-'A.D.E.2(DEBE)'!C19-'A.D.E.2(DEBE)'!C22-'A.D.E.2(DEBE)'!C23-'A.D.E.2(DEBE)'!C24-'A.D.E.2(DEBE)'!C25</f>
        <v>-54131.000000003492</v>
      </c>
      <c r="D26" s="66"/>
    </row>
    <row r="27" spans="1:5" s="27" customFormat="1" ht="27.75" customHeight="1" thickBot="1" x14ac:dyDescent="0.25">
      <c r="A27" s="35" t="s">
        <v>85</v>
      </c>
      <c r="B27" s="124">
        <f>B8+B11+B15+B16+B17+B18+B19+B22+B23+B24+B25+B26</f>
        <v>2012935.2600000156</v>
      </c>
      <c r="C27" s="124">
        <f>C8+C11+C15+C16+C17+C18+C19+C22+C23+C24+C25+C26</f>
        <v>756749.99999999651</v>
      </c>
    </row>
    <row r="28" spans="1:5" x14ac:dyDescent="0.2">
      <c r="D28" s="67"/>
      <c r="E28" s="67"/>
    </row>
    <row r="29" spans="1:5" x14ac:dyDescent="0.2">
      <c r="B29" s="68"/>
    </row>
    <row r="31" spans="1:5" x14ac:dyDescent="0.2">
      <c r="B31" s="68"/>
    </row>
    <row r="38" spans="1:3" ht="15" customHeight="1" x14ac:dyDescent="0.2">
      <c r="A38" s="37"/>
      <c r="B38" s="37"/>
      <c r="C38" s="37"/>
    </row>
    <row r="39" spans="1:3" ht="15" customHeight="1" x14ac:dyDescent="0.2">
      <c r="A39" s="37"/>
      <c r="B39" s="37"/>
      <c r="C39" s="37"/>
    </row>
    <row r="40" spans="1:3" ht="15" customHeight="1" x14ac:dyDescent="0.2">
      <c r="A40" s="37"/>
      <c r="B40" s="37"/>
      <c r="C40" s="37"/>
    </row>
    <row r="41" spans="1:3" ht="15" customHeight="1" x14ac:dyDescent="0.2">
      <c r="A41" s="37"/>
      <c r="B41" s="37"/>
      <c r="C41" s="37"/>
    </row>
    <row r="42" spans="1:3" ht="15" customHeight="1" x14ac:dyDescent="0.2">
      <c r="A42" s="37"/>
      <c r="B42" s="37"/>
      <c r="C42" s="37"/>
    </row>
    <row r="43" spans="1:3" ht="15" customHeight="1" x14ac:dyDescent="0.2">
      <c r="A43" s="37"/>
      <c r="B43" s="37"/>
      <c r="C43" s="37"/>
    </row>
    <row r="44" spans="1:3" ht="15" customHeight="1" x14ac:dyDescent="0.2">
      <c r="A44" s="37"/>
      <c r="B44" s="37"/>
      <c r="C44" s="37"/>
    </row>
    <row r="45" spans="1:3" x14ac:dyDescent="0.2">
      <c r="A45" s="37"/>
      <c r="B45" s="37"/>
      <c r="C45" s="37"/>
    </row>
  </sheetData>
  <mergeCells count="1">
    <mergeCell ref="A6:A7"/>
  </mergeCells>
  <phoneticPr fontId="0" type="noConversion"/>
  <printOptions horizontalCentered="1" verticalCentered="1"/>
  <pageMargins left="0.57999999999999996" right="0.46" top="0.59055118110236227" bottom="0.59055118110236227" header="0.59055118110236227" footer="0.59055118110236227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56"/>
  <sheetViews>
    <sheetView topLeftCell="A13" workbookViewId="0">
      <selection activeCell="C18" sqref="C18"/>
    </sheetView>
  </sheetViews>
  <sheetFormatPr baseColWidth="10" defaultColWidth="11.42578125" defaultRowHeight="12.75" x14ac:dyDescent="0.2"/>
  <cols>
    <col min="1" max="1" width="60.5703125" style="2" customWidth="1"/>
    <col min="2" max="3" width="20.7109375" style="2" customWidth="1"/>
    <col min="4" max="4" width="13.7109375" style="2" bestFit="1" customWidth="1"/>
    <col min="5" max="16384" width="11.42578125" style="2"/>
  </cols>
  <sheetData>
    <row r="1" spans="1:4" s="27" customFormat="1" ht="31.5" customHeight="1" thickBot="1" x14ac:dyDescent="0.25">
      <c r="A1" s="24" t="s">
        <v>0</v>
      </c>
      <c r="B1" s="25"/>
      <c r="C1" s="59" t="s">
        <v>203</v>
      </c>
    </row>
    <row r="2" spans="1:4" s="27" customFormat="1" ht="20.100000000000001" customHeight="1" x14ac:dyDescent="0.2">
      <c r="A2" s="28" t="s">
        <v>67</v>
      </c>
      <c r="B2" s="29"/>
      <c r="C2" s="30"/>
    </row>
    <row r="3" spans="1:4" s="27" customFormat="1" ht="11.25" x14ac:dyDescent="0.2">
      <c r="A3" s="31" t="s">
        <v>58</v>
      </c>
      <c r="B3" s="29"/>
      <c r="C3" s="30"/>
    </row>
    <row r="4" spans="1:4" s="27" customFormat="1" ht="19.5" customHeight="1" x14ac:dyDescent="0.2">
      <c r="A4" s="31" t="s">
        <v>33</v>
      </c>
      <c r="B4" s="32"/>
      <c r="C4" s="30"/>
    </row>
    <row r="5" spans="1:4" s="27" customFormat="1" ht="20.25" customHeight="1" thickBot="1" x14ac:dyDescent="0.25">
      <c r="A5" s="46" t="s">
        <v>149</v>
      </c>
      <c r="B5" s="47"/>
      <c r="C5" s="48"/>
    </row>
    <row r="6" spans="1:4" s="33" customFormat="1" ht="15" customHeight="1" x14ac:dyDescent="0.2">
      <c r="A6" s="185" t="s">
        <v>36</v>
      </c>
      <c r="B6" s="125" t="s">
        <v>2</v>
      </c>
      <c r="C6" s="125" t="s">
        <v>3</v>
      </c>
    </row>
    <row r="7" spans="1:4" s="33" customFormat="1" ht="15" customHeight="1" thickBot="1" x14ac:dyDescent="0.25">
      <c r="A7" s="186"/>
      <c r="B7" s="172" t="s">
        <v>204</v>
      </c>
      <c r="C7" s="172" t="s">
        <v>205</v>
      </c>
    </row>
    <row r="8" spans="1:4" ht="24.95" customHeight="1" x14ac:dyDescent="0.2">
      <c r="A8" s="11" t="s">
        <v>37</v>
      </c>
      <c r="B8" s="135">
        <f>B9+B10+B11+B12-B13+B14-B15+B16-B17-B18-B19-B20+B21</f>
        <v>1196459.6200000157</v>
      </c>
      <c r="C8" s="135">
        <f>C9+C10+C11+C12-C13+C14-C15+C16-C17-C18-C19-C20</f>
        <v>-3.5506673157215118E-9</v>
      </c>
      <c r="D8" s="38"/>
    </row>
    <row r="9" spans="1:4" ht="15.75" customHeight="1" x14ac:dyDescent="0.2">
      <c r="A9" s="11" t="s">
        <v>86</v>
      </c>
      <c r="B9" s="135">
        <f>'A.D.E.1(DEBE) '!E1+'A.D.E.1(HABER) '!B25-'A.D.E.1(DEBE) '!B33</f>
        <v>1196459.6200000157</v>
      </c>
      <c r="C9" s="135">
        <f>'A.D.E.1(DEBE) '!F1+'A.D.E.1(HABER) '!C25-'A.D.E.1(DEBE) '!C33</f>
        <v>-3.5506673157215118E-9</v>
      </c>
      <c r="D9" s="38"/>
    </row>
    <row r="10" spans="1:4" ht="15.75" customHeight="1" x14ac:dyDescent="0.2">
      <c r="A10" s="11" t="s">
        <v>87</v>
      </c>
      <c r="B10" s="135">
        <f>'A.D.E.1(DEBE) '!B16</f>
        <v>357563.66</v>
      </c>
      <c r="C10" s="135">
        <f>'A.D.E.1(DEBE) '!C16</f>
        <v>379478.84</v>
      </c>
    </row>
    <row r="11" spans="1:4" ht="15.75" customHeight="1" x14ac:dyDescent="0.2">
      <c r="A11" s="11" t="s">
        <v>134</v>
      </c>
      <c r="B11" s="135">
        <f>'A.D.E.1(DEBE) '!B20-'A.D.E.1(HABER) '!B19</f>
        <v>0</v>
      </c>
      <c r="C11" s="135">
        <f>'A.D.E.1(DEBE) '!C20-'A.D.E.1(HABER) '!C19</f>
        <v>0</v>
      </c>
    </row>
    <row r="12" spans="1:4" ht="15.75" customHeight="1" x14ac:dyDescent="0.2">
      <c r="A12" s="11" t="s">
        <v>124</v>
      </c>
      <c r="B12" s="136"/>
      <c r="C12" s="126"/>
    </row>
    <row r="13" spans="1:4" ht="15.75" customHeight="1" x14ac:dyDescent="0.2">
      <c r="A13" s="11" t="s">
        <v>127</v>
      </c>
      <c r="B13" s="126"/>
      <c r="C13" s="126"/>
    </row>
    <row r="14" spans="1:4" ht="15.75" customHeight="1" x14ac:dyDescent="0.2">
      <c r="A14" s="11" t="s">
        <v>128</v>
      </c>
      <c r="B14" s="126"/>
      <c r="C14" s="126"/>
    </row>
    <row r="15" spans="1:4" ht="15.75" customHeight="1" x14ac:dyDescent="0.2">
      <c r="A15" s="11" t="s">
        <v>129</v>
      </c>
      <c r="B15" s="126"/>
      <c r="C15" s="126"/>
    </row>
    <row r="16" spans="1:4" ht="15.75" customHeight="1" x14ac:dyDescent="0.2">
      <c r="A16" s="11" t="s">
        <v>125</v>
      </c>
      <c r="B16" s="128"/>
      <c r="C16" s="126"/>
    </row>
    <row r="17" spans="1:4" ht="15.75" customHeight="1" x14ac:dyDescent="0.2">
      <c r="A17" s="11" t="s">
        <v>126</v>
      </c>
      <c r="B17" s="128"/>
      <c r="C17" s="126"/>
    </row>
    <row r="18" spans="1:4" ht="15.75" customHeight="1" x14ac:dyDescent="0.2">
      <c r="A18" s="11" t="s">
        <v>88</v>
      </c>
      <c r="B18" s="128">
        <v>357563.66</v>
      </c>
      <c r="C18" s="128">
        <f>+C10</f>
        <v>379478.84</v>
      </c>
    </row>
    <row r="19" spans="1:4" ht="15.75" customHeight="1" x14ac:dyDescent="0.2">
      <c r="A19" s="11" t="s">
        <v>89</v>
      </c>
      <c r="B19" s="126"/>
      <c r="C19" s="126"/>
    </row>
    <row r="20" spans="1:4" ht="15.75" customHeight="1" x14ac:dyDescent="0.2">
      <c r="A20" s="11" t="s">
        <v>135</v>
      </c>
      <c r="B20" s="126"/>
      <c r="C20" s="126"/>
    </row>
    <row r="21" spans="1:4" ht="15.75" customHeight="1" x14ac:dyDescent="0.2">
      <c r="A21" s="11" t="s">
        <v>136</v>
      </c>
      <c r="B21" s="126"/>
      <c r="C21" s="126"/>
    </row>
    <row r="22" spans="1:4" ht="24.95" customHeight="1" x14ac:dyDescent="0.2">
      <c r="A22" s="11" t="s">
        <v>38</v>
      </c>
      <c r="B22" s="135">
        <f>SUM(B23:B24)</f>
        <v>0</v>
      </c>
      <c r="C22" s="135">
        <f>SUM(C23:C24)</f>
        <v>0</v>
      </c>
    </row>
    <row r="23" spans="1:4" ht="15.75" customHeight="1" x14ac:dyDescent="0.2">
      <c r="A23" s="41" t="s">
        <v>30</v>
      </c>
      <c r="B23" s="126"/>
      <c r="C23" s="126"/>
    </row>
    <row r="24" spans="1:4" ht="15.75" customHeight="1" x14ac:dyDescent="0.2">
      <c r="A24" s="41" t="s">
        <v>39</v>
      </c>
      <c r="B24" s="126"/>
      <c r="C24" s="126"/>
    </row>
    <row r="25" spans="1:4" ht="24.95" customHeight="1" x14ac:dyDescent="0.2">
      <c r="A25" s="11" t="s">
        <v>40</v>
      </c>
      <c r="B25" s="135">
        <f>SUM(B26:B27)</f>
        <v>816475.64</v>
      </c>
      <c r="C25" s="135">
        <f>SUM(C26:C27)</f>
        <v>756750</v>
      </c>
    </row>
    <row r="26" spans="1:4" ht="15.75" customHeight="1" x14ac:dyDescent="0.2">
      <c r="A26" s="41" t="s">
        <v>30</v>
      </c>
      <c r="B26" s="126">
        <v>816475.64</v>
      </c>
      <c r="C26" s="126">
        <v>756750</v>
      </c>
      <c r="D26" s="65"/>
    </row>
    <row r="27" spans="1:4" ht="15.75" customHeight="1" x14ac:dyDescent="0.2">
      <c r="A27" s="41" t="s">
        <v>147</v>
      </c>
      <c r="B27" s="128"/>
      <c r="C27" s="126"/>
    </row>
    <row r="28" spans="1:4" ht="24.95" customHeight="1" x14ac:dyDescent="0.2">
      <c r="A28" s="11" t="s">
        <v>66</v>
      </c>
      <c r="B28" s="128"/>
      <c r="C28" s="128"/>
    </row>
    <row r="29" spans="1:4" ht="24.95" customHeight="1" x14ac:dyDescent="0.2">
      <c r="A29" s="11" t="s">
        <v>90</v>
      </c>
      <c r="B29" s="126"/>
      <c r="C29" s="126"/>
    </row>
    <row r="30" spans="1:4" ht="24.95" customHeight="1" x14ac:dyDescent="0.2">
      <c r="A30" s="11" t="s">
        <v>141</v>
      </c>
      <c r="B30" s="135">
        <f>SUM(B31:B33)</f>
        <v>0</v>
      </c>
      <c r="C30" s="135">
        <f>SUM(C31:C33)</f>
        <v>0</v>
      </c>
    </row>
    <row r="31" spans="1:4" ht="15.75" customHeight="1" x14ac:dyDescent="0.2">
      <c r="A31" s="11" t="s">
        <v>41</v>
      </c>
      <c r="B31" s="128"/>
      <c r="C31" s="126"/>
    </row>
    <row r="32" spans="1:4" ht="15.75" customHeight="1" x14ac:dyDescent="0.2">
      <c r="A32" s="11" t="s">
        <v>42</v>
      </c>
      <c r="B32" s="126"/>
      <c r="C32" s="126"/>
    </row>
    <row r="33" spans="1:5" ht="15.75" customHeight="1" x14ac:dyDescent="0.2">
      <c r="A33" s="11" t="s">
        <v>43</v>
      </c>
      <c r="B33" s="126"/>
      <c r="C33" s="126"/>
    </row>
    <row r="34" spans="1:5" ht="24.95" customHeight="1" x14ac:dyDescent="0.2">
      <c r="A34" s="11" t="s">
        <v>91</v>
      </c>
      <c r="B34" s="126"/>
      <c r="C34" s="126"/>
    </row>
    <row r="35" spans="1:5" ht="24.95" customHeight="1" x14ac:dyDescent="0.2">
      <c r="A35" s="11" t="s">
        <v>92</v>
      </c>
      <c r="B35" s="126"/>
      <c r="C35" s="126"/>
    </row>
    <row r="36" spans="1:5" ht="24.95" customHeight="1" x14ac:dyDescent="0.2">
      <c r="A36" s="11" t="s">
        <v>93</v>
      </c>
      <c r="B36" s="135">
        <f>SUM(B37:B38)</f>
        <v>0</v>
      </c>
      <c r="C36" s="135">
        <f>SUM(C37:C38)</f>
        <v>0</v>
      </c>
    </row>
    <row r="37" spans="1:5" ht="15.75" customHeight="1" x14ac:dyDescent="0.2">
      <c r="A37" s="11" t="s">
        <v>94</v>
      </c>
      <c r="B37" s="126"/>
      <c r="C37" s="126"/>
    </row>
    <row r="38" spans="1:5" ht="15.75" customHeight="1" x14ac:dyDescent="0.2">
      <c r="A38" s="11" t="s">
        <v>95</v>
      </c>
      <c r="B38" s="126"/>
      <c r="C38" s="126"/>
    </row>
    <row r="39" spans="1:5" ht="24.95" customHeight="1" x14ac:dyDescent="0.2">
      <c r="A39" s="11" t="s">
        <v>96</v>
      </c>
      <c r="B39" s="135">
        <f>SUM(B40)</f>
        <v>0</v>
      </c>
      <c r="C39" s="135">
        <f>SUM(C40)</f>
        <v>0</v>
      </c>
    </row>
    <row r="40" spans="1:5" ht="15.75" customHeight="1" thickBot="1" x14ac:dyDescent="0.25">
      <c r="A40" s="11" t="s">
        <v>139</v>
      </c>
      <c r="B40" s="126"/>
      <c r="C40" s="126"/>
      <c r="D40" s="65"/>
      <c r="E40" s="65"/>
    </row>
    <row r="41" spans="1:5" s="4" customFormat="1" ht="27.75" customHeight="1" thickBot="1" x14ac:dyDescent="0.25">
      <c r="A41" s="18" t="s">
        <v>97</v>
      </c>
      <c r="B41" s="124">
        <f>B8+B22+B25+B28+B29+B30+B34+B35+B36+B39</f>
        <v>2012935.2600000156</v>
      </c>
      <c r="C41" s="124">
        <f>C8+C22+C25+C28+C29+C30+C34+C35+C36+C39</f>
        <v>756749.99999999651</v>
      </c>
    </row>
    <row r="42" spans="1:5" x14ac:dyDescent="0.2">
      <c r="D42" s="38"/>
      <c r="E42" s="38"/>
    </row>
    <row r="45" spans="1:5" x14ac:dyDescent="0.2">
      <c r="D45" s="38"/>
    </row>
    <row r="48" spans="1:5" ht="15" customHeight="1" x14ac:dyDescent="0.2">
      <c r="A48" s="1"/>
      <c r="B48" s="1"/>
      <c r="C48" s="1"/>
    </row>
    <row r="49" spans="1:3" ht="15" customHeight="1" x14ac:dyDescent="0.2">
      <c r="A49" s="1"/>
      <c r="B49" s="1"/>
      <c r="C49" s="1"/>
    </row>
    <row r="50" spans="1:3" ht="15" customHeight="1" x14ac:dyDescent="0.2">
      <c r="A50" s="1"/>
      <c r="B50" s="1"/>
      <c r="C50" s="1"/>
    </row>
    <row r="51" spans="1:3" ht="15" customHeight="1" x14ac:dyDescent="0.2">
      <c r="A51" s="1"/>
      <c r="B51" s="1"/>
      <c r="C51" s="1"/>
    </row>
    <row r="52" spans="1:3" ht="15" customHeight="1" x14ac:dyDescent="0.2">
      <c r="A52" s="1"/>
      <c r="B52" s="1"/>
      <c r="C52" s="1"/>
    </row>
    <row r="53" spans="1:3" ht="15" customHeight="1" x14ac:dyDescent="0.2">
      <c r="A53" s="1"/>
      <c r="B53" s="1"/>
      <c r="C53" s="1"/>
    </row>
    <row r="54" spans="1:3" ht="15" customHeight="1" x14ac:dyDescent="0.2">
      <c r="A54" s="1"/>
      <c r="B54" s="1"/>
      <c r="C54" s="1"/>
    </row>
    <row r="55" spans="1:3" x14ac:dyDescent="0.2">
      <c r="A55" s="12"/>
      <c r="B55" s="12"/>
      <c r="C55" s="1"/>
    </row>
    <row r="56" spans="1:3" x14ac:dyDescent="0.2">
      <c r="A56" s="13"/>
      <c r="B56" s="13"/>
    </row>
  </sheetData>
  <mergeCells count="1">
    <mergeCell ref="A6:A7"/>
  </mergeCells>
  <phoneticPr fontId="0" type="noConversion"/>
  <printOptions horizontalCentered="1" verticalCentered="1"/>
  <pageMargins left="0.6" right="0.48" top="0.59055118110236227" bottom="0.59055118110236227" header="0.59055118110236227" footer="0.59055118110236227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24"/>
  <sheetViews>
    <sheetView topLeftCell="A4" zoomScaleNormal="80" workbookViewId="0">
      <selection activeCell="D34" sqref="D34"/>
    </sheetView>
  </sheetViews>
  <sheetFormatPr baseColWidth="10" defaultColWidth="11.42578125" defaultRowHeight="12.75" x14ac:dyDescent="0.2"/>
  <cols>
    <col min="1" max="1" width="40.7109375" style="2" customWidth="1"/>
    <col min="2" max="3" width="16.7109375" style="2" customWidth="1"/>
    <col min="4" max="4" width="15" style="2" customWidth="1"/>
    <col min="5" max="5" width="13.42578125" style="2" customWidth="1"/>
    <col min="6" max="6" width="13.7109375" style="2" customWidth="1"/>
    <col min="7" max="7" width="14.7109375" style="2" customWidth="1"/>
    <col min="8" max="16384" width="11.42578125" style="2"/>
  </cols>
  <sheetData>
    <row r="1" spans="1:7" ht="39.75" customHeight="1" thickBot="1" x14ac:dyDescent="0.25">
      <c r="A1" s="94" t="s">
        <v>0</v>
      </c>
      <c r="B1" s="95"/>
      <c r="C1" s="95"/>
      <c r="D1" s="95"/>
      <c r="E1" s="95"/>
      <c r="F1" s="95"/>
      <c r="G1" s="96" t="s">
        <v>203</v>
      </c>
    </row>
    <row r="2" spans="1:7" ht="28.5" customHeight="1" thickBot="1" x14ac:dyDescent="0.25">
      <c r="A2" s="97" t="s">
        <v>53</v>
      </c>
      <c r="B2" s="98"/>
      <c r="C2" s="98"/>
      <c r="D2" s="99"/>
      <c r="E2" s="95"/>
      <c r="F2" s="95"/>
      <c r="G2" s="99"/>
    </row>
    <row r="3" spans="1:7" ht="24.95" customHeight="1" x14ac:dyDescent="0.2">
      <c r="A3" s="17" t="s">
        <v>44</v>
      </c>
      <c r="B3" s="16"/>
      <c r="C3" s="19"/>
      <c r="D3" s="19"/>
      <c r="E3" s="19"/>
      <c r="F3" s="5"/>
      <c r="G3" s="6"/>
    </row>
    <row r="4" spans="1:7" ht="17.25" customHeight="1" x14ac:dyDescent="0.2">
      <c r="A4" s="40" t="s">
        <v>98</v>
      </c>
      <c r="B4" s="1"/>
      <c r="C4" s="15"/>
      <c r="D4" s="1"/>
      <c r="E4" s="1"/>
      <c r="F4" s="1"/>
      <c r="G4" s="7"/>
    </row>
    <row r="5" spans="1:7" ht="21" customHeight="1" thickBot="1" x14ac:dyDescent="0.25">
      <c r="A5" s="49" t="s">
        <v>150</v>
      </c>
      <c r="B5" s="50"/>
      <c r="C5" s="51"/>
      <c r="D5" s="50"/>
      <c r="E5" s="50"/>
      <c r="F5" s="81"/>
      <c r="G5" s="82"/>
    </row>
    <row r="6" spans="1:7" ht="31.5" customHeight="1" thickBot="1" x14ac:dyDescent="0.25">
      <c r="A6" s="78" t="s">
        <v>45</v>
      </c>
      <c r="B6" s="79" t="s">
        <v>46</v>
      </c>
      <c r="C6" s="178" t="s">
        <v>206</v>
      </c>
      <c r="D6" s="177" t="s">
        <v>207</v>
      </c>
      <c r="E6" s="177" t="s">
        <v>202</v>
      </c>
      <c r="F6" s="80" t="s">
        <v>208</v>
      </c>
      <c r="G6" s="80" t="s">
        <v>209</v>
      </c>
    </row>
    <row r="7" spans="1:7" ht="15" customHeight="1" x14ac:dyDescent="0.2">
      <c r="A7" s="63"/>
      <c r="B7" s="83"/>
      <c r="C7" s="84"/>
      <c r="D7" s="85"/>
      <c r="E7" s="85"/>
      <c r="F7" s="86"/>
      <c r="G7" s="86"/>
    </row>
    <row r="8" spans="1:7" x14ac:dyDescent="0.2">
      <c r="A8" s="41" t="s">
        <v>152</v>
      </c>
      <c r="B8" s="87"/>
      <c r="C8" s="179"/>
      <c r="D8" s="87">
        <v>603000</v>
      </c>
      <c r="E8" s="87"/>
      <c r="F8" s="87"/>
      <c r="G8" s="87"/>
    </row>
    <row r="9" spans="1:7" ht="15" customHeight="1" x14ac:dyDescent="0.2">
      <c r="A9" s="41"/>
      <c r="B9" s="88"/>
      <c r="C9" s="180"/>
      <c r="D9" s="88"/>
      <c r="E9" s="88"/>
      <c r="F9" s="87"/>
      <c r="G9" s="87"/>
    </row>
    <row r="10" spans="1:7" ht="15" customHeight="1" x14ac:dyDescent="0.2">
      <c r="A10" s="41" t="s">
        <v>156</v>
      </c>
      <c r="B10" s="88"/>
      <c r="C10" s="180"/>
      <c r="D10" s="88">
        <v>205000</v>
      </c>
      <c r="E10" s="88"/>
      <c r="F10" s="87"/>
      <c r="G10" s="87"/>
    </row>
    <row r="11" spans="1:7" ht="15" customHeight="1" x14ac:dyDescent="0.2">
      <c r="A11" s="41"/>
      <c r="B11" s="88"/>
      <c r="C11" s="180"/>
      <c r="D11" s="88"/>
      <c r="E11" s="88"/>
      <c r="F11" s="87"/>
      <c r="G11" s="87"/>
    </row>
    <row r="12" spans="1:7" ht="15" customHeight="1" x14ac:dyDescent="0.2">
      <c r="A12" s="76" t="s">
        <v>153</v>
      </c>
      <c r="B12" s="87"/>
      <c r="C12" s="180"/>
      <c r="D12" s="88"/>
      <c r="E12" s="88">
        <f>225000+72500+125000+50000</f>
        <v>472500</v>
      </c>
      <c r="F12" s="87"/>
      <c r="G12" s="87"/>
    </row>
    <row r="13" spans="1:7" ht="15" customHeight="1" x14ac:dyDescent="0.2">
      <c r="A13" s="41"/>
      <c r="B13" s="88"/>
      <c r="C13" s="180"/>
      <c r="D13" s="88"/>
      <c r="E13" s="88"/>
      <c r="F13" s="87"/>
      <c r="G13" s="87"/>
    </row>
    <row r="14" spans="1:7" ht="15" customHeight="1" x14ac:dyDescent="0.2">
      <c r="A14" s="41" t="s">
        <v>154</v>
      </c>
      <c r="B14" s="88"/>
      <c r="C14" s="180"/>
      <c r="D14" s="88"/>
      <c r="E14" s="88"/>
      <c r="F14" s="87"/>
      <c r="G14" s="87"/>
    </row>
    <row r="15" spans="1:7" ht="15" customHeight="1" x14ac:dyDescent="0.2">
      <c r="A15" s="41"/>
      <c r="B15" s="88"/>
      <c r="C15" s="180"/>
      <c r="D15" s="88"/>
      <c r="E15" s="88"/>
      <c r="F15" s="87"/>
      <c r="G15" s="87"/>
    </row>
    <row r="16" spans="1:7" ht="15" customHeight="1" x14ac:dyDescent="0.2">
      <c r="A16" s="41" t="s">
        <v>198</v>
      </c>
      <c r="B16" s="88"/>
      <c r="C16" s="180"/>
      <c r="D16" s="88"/>
      <c r="E16" s="88">
        <f>46750</f>
        <v>46750</v>
      </c>
      <c r="F16" s="87"/>
      <c r="G16" s="87"/>
    </row>
    <row r="17" spans="1:7" ht="15" customHeight="1" x14ac:dyDescent="0.2">
      <c r="A17" s="41"/>
      <c r="B17" s="88"/>
      <c r="C17" s="89"/>
      <c r="D17" s="88"/>
      <c r="E17" s="88"/>
      <c r="F17" s="87"/>
      <c r="G17" s="87"/>
    </row>
    <row r="18" spans="1:7" ht="15" customHeight="1" x14ac:dyDescent="0.2">
      <c r="A18" s="41" t="s">
        <v>197</v>
      </c>
      <c r="B18" s="88">
        <v>550000</v>
      </c>
      <c r="C18" s="89"/>
      <c r="D18" s="88">
        <v>90000</v>
      </c>
      <c r="E18" s="88">
        <f>100000+137500</f>
        <v>237500</v>
      </c>
      <c r="F18" s="87">
        <v>137500</v>
      </c>
      <c r="G18" s="87">
        <f>137500*2</f>
        <v>275000</v>
      </c>
    </row>
    <row r="19" spans="1:7" ht="15" customHeight="1" x14ac:dyDescent="0.2">
      <c r="A19" s="41"/>
      <c r="B19" s="88"/>
      <c r="C19" s="89"/>
      <c r="D19" s="88"/>
      <c r="E19" s="88"/>
      <c r="F19" s="87"/>
      <c r="G19" s="87"/>
    </row>
    <row r="20" spans="1:7" ht="15" customHeight="1" x14ac:dyDescent="0.2">
      <c r="A20" s="41" t="s">
        <v>155</v>
      </c>
      <c r="B20" s="88"/>
      <c r="C20" s="89"/>
      <c r="D20" s="88"/>
      <c r="E20" s="88"/>
      <c r="F20" s="87"/>
      <c r="G20" s="87"/>
    </row>
    <row r="21" spans="1:7" ht="15" customHeight="1" x14ac:dyDescent="0.2">
      <c r="A21" s="41"/>
      <c r="B21" s="88"/>
      <c r="C21" s="89"/>
      <c r="D21" s="88"/>
      <c r="E21" s="88"/>
      <c r="F21" s="87"/>
      <c r="G21" s="87"/>
    </row>
    <row r="22" spans="1:7" ht="15" customHeight="1" x14ac:dyDescent="0.2">
      <c r="A22" s="41" t="s">
        <v>157</v>
      </c>
      <c r="B22" s="88"/>
      <c r="C22" s="89"/>
      <c r="D22" s="88">
        <v>50000</v>
      </c>
      <c r="E22" s="88"/>
      <c r="F22" s="87"/>
      <c r="G22" s="87"/>
    </row>
    <row r="23" spans="1:7" ht="13.5" thickBot="1" x14ac:dyDescent="0.25">
      <c r="A23" s="42"/>
      <c r="B23" s="90"/>
      <c r="C23" s="89"/>
      <c r="D23" s="88"/>
      <c r="E23" s="88"/>
      <c r="F23" s="91"/>
      <c r="G23" s="91"/>
    </row>
    <row r="24" spans="1:7" ht="24" customHeight="1" thickBot="1" x14ac:dyDescent="0.25">
      <c r="A24" s="43" t="s">
        <v>130</v>
      </c>
      <c r="B24" s="92">
        <f t="shared" ref="B24:G24" si="0">SUM(B7:B23)</f>
        <v>550000</v>
      </c>
      <c r="C24" s="175">
        <f t="shared" si="0"/>
        <v>0</v>
      </c>
      <c r="D24" s="92">
        <f t="shared" ref="D24" si="1">SUM(D7:D23)</f>
        <v>948000</v>
      </c>
      <c r="E24" s="92">
        <f>SUM(E7:E23)</f>
        <v>756750</v>
      </c>
      <c r="F24" s="93">
        <f t="shared" si="0"/>
        <v>137500</v>
      </c>
      <c r="G24" s="93">
        <f t="shared" si="0"/>
        <v>275000</v>
      </c>
    </row>
  </sheetData>
  <phoneticPr fontId="0" type="noConversion"/>
  <printOptions horizontalCentered="1" verticalCentered="1"/>
  <pageMargins left="0.59055118110236227" right="0.59055118110236227" top="0.59055118110236227" bottom="0.59055118110236227" header="0.59055118110236227" footer="0.5905511811023622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H43"/>
  <sheetViews>
    <sheetView workbookViewId="0">
      <selection activeCell="H36" sqref="H36"/>
    </sheetView>
  </sheetViews>
  <sheetFormatPr baseColWidth="10" defaultColWidth="11.42578125" defaultRowHeight="12.75" x14ac:dyDescent="0.2"/>
  <cols>
    <col min="1" max="1" width="59.42578125" style="33" customWidth="1"/>
    <col min="2" max="3" width="13.7109375" style="33" customWidth="1"/>
    <col min="4" max="4" width="11.42578125" style="33"/>
    <col min="5" max="5" width="13.5703125" style="33" bestFit="1" customWidth="1"/>
    <col min="6" max="16384" width="11.42578125" style="33"/>
  </cols>
  <sheetData>
    <row r="1" spans="1:5" s="27" customFormat="1" ht="31.5" customHeight="1" thickBot="1" x14ac:dyDescent="0.25">
      <c r="A1" s="24" t="s">
        <v>0</v>
      </c>
      <c r="B1" s="25" t="s">
        <v>210</v>
      </c>
      <c r="C1" s="26"/>
    </row>
    <row r="2" spans="1:5" s="27" customFormat="1" ht="20.100000000000001" customHeight="1" x14ac:dyDescent="0.2">
      <c r="A2" s="28" t="s">
        <v>52</v>
      </c>
      <c r="B2" s="29"/>
      <c r="C2" s="30"/>
    </row>
    <row r="3" spans="1:5" s="27" customFormat="1" ht="11.25" x14ac:dyDescent="0.2">
      <c r="A3" s="31" t="s">
        <v>35</v>
      </c>
      <c r="B3" s="29"/>
      <c r="C3" s="30"/>
    </row>
    <row r="4" spans="1:5" s="27" customFormat="1" ht="19.5" customHeight="1" x14ac:dyDescent="0.2">
      <c r="A4" s="31" t="s">
        <v>99</v>
      </c>
      <c r="B4" s="32"/>
      <c r="C4" s="30"/>
    </row>
    <row r="5" spans="1:5" s="27" customFormat="1" ht="24" customHeight="1" thickBot="1" x14ac:dyDescent="0.25">
      <c r="A5" s="46" t="s">
        <v>151</v>
      </c>
      <c r="B5" s="47"/>
      <c r="C5" s="48"/>
    </row>
    <row r="6" spans="1:5" ht="25.5" customHeight="1" x14ac:dyDescent="0.2">
      <c r="A6" s="137"/>
      <c r="B6" s="189" t="s">
        <v>47</v>
      </c>
      <c r="C6" s="190"/>
    </row>
    <row r="7" spans="1:5" ht="18" customHeight="1" x14ac:dyDescent="0.2">
      <c r="A7" s="52" t="s">
        <v>48</v>
      </c>
      <c r="B7" s="191"/>
      <c r="C7" s="192"/>
    </row>
    <row r="8" spans="1:5" ht="18" customHeight="1" x14ac:dyDescent="0.2">
      <c r="A8" s="52"/>
      <c r="B8" s="193"/>
      <c r="C8" s="194"/>
    </row>
    <row r="9" spans="1:5" ht="18" customHeight="1" x14ac:dyDescent="0.2">
      <c r="A9" s="34" t="s">
        <v>142</v>
      </c>
      <c r="B9" s="187">
        <f>'A.D.E.2(DEBE)'!C19+'A.D.E.2(DEBE)'!C22</f>
        <v>0</v>
      </c>
      <c r="C9" s="188"/>
    </row>
    <row r="10" spans="1:5" ht="18" customHeight="1" x14ac:dyDescent="0.2">
      <c r="A10" s="34" t="s">
        <v>111</v>
      </c>
      <c r="B10" s="187">
        <f>'A.D.E.2(DEBE)'!C8</f>
        <v>0</v>
      </c>
      <c r="C10" s="188"/>
    </row>
    <row r="11" spans="1:5" ht="18" customHeight="1" x14ac:dyDescent="0.2">
      <c r="A11" s="34" t="s">
        <v>112</v>
      </c>
      <c r="B11" s="187">
        <f>+'A.D.E.2(DEBE)'!C12+'A.D.E.2(DEBE)'!C13</f>
        <v>756750</v>
      </c>
      <c r="C11" s="188"/>
      <c r="E11" s="70"/>
    </row>
    <row r="12" spans="1:5" ht="18" customHeight="1" x14ac:dyDescent="0.2">
      <c r="A12" s="34" t="s">
        <v>115</v>
      </c>
      <c r="B12" s="187">
        <f>'A.D.E.2(DEBE)'!C23</f>
        <v>0</v>
      </c>
      <c r="C12" s="188"/>
      <c r="E12" s="70"/>
    </row>
    <row r="13" spans="1:5" ht="18" customHeight="1" x14ac:dyDescent="0.2">
      <c r="A13" s="34" t="s">
        <v>116</v>
      </c>
      <c r="B13" s="187">
        <f>'A.D.E.2(DEBE)'!C24</f>
        <v>0</v>
      </c>
      <c r="C13" s="188"/>
    </row>
    <row r="14" spans="1:5" ht="18" customHeight="1" x14ac:dyDescent="0.2">
      <c r="A14" s="34" t="s">
        <v>117</v>
      </c>
      <c r="B14" s="187">
        <f>'A.D.E.2(DEBE)'!C25</f>
        <v>0</v>
      </c>
      <c r="C14" s="188"/>
    </row>
    <row r="15" spans="1:5" ht="18" customHeight="1" x14ac:dyDescent="0.2">
      <c r="A15" s="34" t="s">
        <v>113</v>
      </c>
      <c r="B15" s="187">
        <f>+'A.D.E.2(DEBE)'!C16+'A.D.E.2(DEBE)'!C17</f>
        <v>54131</v>
      </c>
      <c r="C15" s="188"/>
      <c r="E15" s="77"/>
    </row>
    <row r="16" spans="1:5" ht="18" customHeight="1" x14ac:dyDescent="0.2">
      <c r="A16" s="34" t="s">
        <v>114</v>
      </c>
      <c r="B16" s="187">
        <f>'A.D.E.2(DEBE)'!C18</f>
        <v>0</v>
      </c>
      <c r="C16" s="188"/>
    </row>
    <row r="17" spans="1:8" ht="18" customHeight="1" x14ac:dyDescent="0.2">
      <c r="A17" s="34"/>
      <c r="B17" s="195"/>
      <c r="C17" s="196"/>
    </row>
    <row r="18" spans="1:8" ht="18" customHeight="1" x14ac:dyDescent="0.2">
      <c r="A18" s="53" t="s">
        <v>49</v>
      </c>
      <c r="B18" s="197">
        <f>SUM(B9:C17)</f>
        <v>810881</v>
      </c>
      <c r="C18" s="198"/>
    </row>
    <row r="19" spans="1:8" ht="18" customHeight="1" x14ac:dyDescent="0.2">
      <c r="A19" s="34"/>
      <c r="B19" s="195"/>
      <c r="C19" s="196"/>
    </row>
    <row r="20" spans="1:8" ht="18" customHeight="1" x14ac:dyDescent="0.2">
      <c r="A20" s="69" t="s">
        <v>143</v>
      </c>
      <c r="B20" s="187">
        <f>IF(B32&gt;B18,B32-B18,0)</f>
        <v>0</v>
      </c>
      <c r="C20" s="188"/>
    </row>
    <row r="21" spans="1:8" ht="18" customHeight="1" x14ac:dyDescent="0.2">
      <c r="A21" s="54"/>
      <c r="B21" s="199"/>
      <c r="C21" s="200"/>
    </row>
    <row r="22" spans="1:8" ht="18" customHeight="1" x14ac:dyDescent="0.2">
      <c r="A22" s="52" t="s">
        <v>50</v>
      </c>
      <c r="B22" s="199"/>
      <c r="C22" s="200"/>
    </row>
    <row r="23" spans="1:8" ht="18" customHeight="1" x14ac:dyDescent="0.2">
      <c r="A23" s="55"/>
      <c r="B23" s="199"/>
      <c r="C23" s="200"/>
    </row>
    <row r="24" spans="1:8" ht="18" customHeight="1" x14ac:dyDescent="0.2">
      <c r="A24" s="56" t="s">
        <v>118</v>
      </c>
      <c r="B24" s="187"/>
      <c r="C24" s="188"/>
    </row>
    <row r="25" spans="1:8" ht="18" customHeight="1" x14ac:dyDescent="0.2">
      <c r="A25" s="34" t="s">
        <v>119</v>
      </c>
      <c r="B25" s="187">
        <f>'[1]A.D.E.2(HABER)'!C22</f>
        <v>0</v>
      </c>
      <c r="C25" s="188"/>
    </row>
    <row r="26" spans="1:8" ht="18" customHeight="1" x14ac:dyDescent="0.2">
      <c r="A26" s="34" t="s">
        <v>121</v>
      </c>
      <c r="B26" s="187">
        <f>+'A.D.E.2(HABER)'!C26</f>
        <v>756750</v>
      </c>
      <c r="C26" s="188"/>
      <c r="E26" s="72"/>
      <c r="F26" s="73"/>
      <c r="G26" s="73"/>
      <c r="H26" s="73"/>
    </row>
    <row r="27" spans="1:8" ht="18" customHeight="1" x14ac:dyDescent="0.2">
      <c r="A27" s="34" t="s">
        <v>144</v>
      </c>
      <c r="B27" s="187">
        <f>'A.D.E.2(HABER)'!C28+'A.D.E.2(HABER)'!C29</f>
        <v>0</v>
      </c>
      <c r="C27" s="188"/>
      <c r="E27" s="70"/>
      <c r="F27" s="73"/>
      <c r="G27" s="73"/>
      <c r="H27" s="73"/>
    </row>
    <row r="28" spans="1:8" ht="18" customHeight="1" x14ac:dyDescent="0.2">
      <c r="A28" s="34" t="s">
        <v>122</v>
      </c>
      <c r="B28" s="187">
        <f>'A.D.E.2(HABER)'!C30</f>
        <v>0</v>
      </c>
      <c r="C28" s="188"/>
      <c r="E28" s="70"/>
      <c r="F28" s="73"/>
      <c r="G28" s="73"/>
      <c r="H28" s="73"/>
    </row>
    <row r="29" spans="1:8" ht="18" customHeight="1" x14ac:dyDescent="0.2">
      <c r="A29" s="57" t="s">
        <v>120</v>
      </c>
      <c r="B29" s="187">
        <f>'A.D.E.2(HABER)'!C34</f>
        <v>0</v>
      </c>
      <c r="C29" s="188"/>
      <c r="E29" s="70"/>
      <c r="F29" s="73"/>
      <c r="G29" s="73"/>
      <c r="H29" s="73"/>
    </row>
    <row r="30" spans="1:8" ht="18" customHeight="1" x14ac:dyDescent="0.2">
      <c r="A30" s="34" t="s">
        <v>123</v>
      </c>
      <c r="B30" s="187">
        <f>'A.D.E.2(HABER)'!C35</f>
        <v>0</v>
      </c>
      <c r="C30" s="188"/>
      <c r="E30" s="72"/>
      <c r="F30" s="73"/>
      <c r="G30" s="73"/>
      <c r="H30" s="73"/>
    </row>
    <row r="31" spans="1:8" ht="18" customHeight="1" x14ac:dyDescent="0.2">
      <c r="A31" s="34"/>
      <c r="B31" s="195"/>
      <c r="C31" s="196"/>
      <c r="E31" s="70"/>
      <c r="F31" s="73"/>
      <c r="G31" s="73"/>
      <c r="H31" s="73"/>
    </row>
    <row r="32" spans="1:8" ht="18" customHeight="1" x14ac:dyDescent="0.2">
      <c r="A32" s="53" t="s">
        <v>51</v>
      </c>
      <c r="B32" s="197">
        <f>SUM(B24:C31)</f>
        <v>756750</v>
      </c>
      <c r="C32" s="198"/>
      <c r="E32" s="70"/>
      <c r="F32" s="73"/>
      <c r="G32" s="73"/>
      <c r="H32" s="73"/>
    </row>
    <row r="33" spans="1:8" ht="18" customHeight="1" x14ac:dyDescent="0.2">
      <c r="A33" s="57"/>
      <c r="B33" s="195"/>
      <c r="C33" s="196"/>
      <c r="E33" s="72"/>
      <c r="F33" s="73"/>
      <c r="G33" s="73"/>
      <c r="H33" s="73"/>
    </row>
    <row r="34" spans="1:8" ht="18" customHeight="1" x14ac:dyDescent="0.2">
      <c r="A34" s="69" t="s">
        <v>145</v>
      </c>
      <c r="B34" s="187">
        <f>IF(B18&gt;B32,B18-B32,0)</f>
        <v>54131</v>
      </c>
      <c r="C34" s="188"/>
      <c r="E34" s="70"/>
      <c r="F34" s="73"/>
      <c r="G34" s="73"/>
      <c r="H34" s="73"/>
    </row>
    <row r="35" spans="1:8" ht="18" customHeight="1" thickBot="1" x14ac:dyDescent="0.25">
      <c r="A35" s="71"/>
      <c r="B35" s="201"/>
      <c r="C35" s="202"/>
    </row>
    <row r="36" spans="1:8" ht="24.75" customHeight="1" x14ac:dyDescent="0.2">
      <c r="A36" s="27"/>
      <c r="B36" s="27"/>
    </row>
    <row r="37" spans="1:8" ht="24.75" customHeight="1" x14ac:dyDescent="0.2">
      <c r="A37" s="27"/>
      <c r="B37" s="27"/>
    </row>
    <row r="38" spans="1:8" ht="24.75" customHeight="1" x14ac:dyDescent="0.2">
      <c r="A38" s="27"/>
      <c r="B38" s="27"/>
    </row>
    <row r="39" spans="1:8" ht="24.75" customHeight="1" x14ac:dyDescent="0.2">
      <c r="A39" s="27"/>
      <c r="B39" s="27"/>
    </row>
    <row r="40" spans="1:8" ht="24.75" customHeight="1" x14ac:dyDescent="0.2"/>
    <row r="41" spans="1:8" ht="24.75" customHeight="1" x14ac:dyDescent="0.2"/>
    <row r="42" spans="1:8" ht="20.100000000000001" customHeight="1" x14ac:dyDescent="0.2"/>
    <row r="43" spans="1:8" ht="20.100000000000001" customHeight="1" x14ac:dyDescent="0.2"/>
  </sheetData>
  <mergeCells count="30">
    <mergeCell ref="B33:C33"/>
    <mergeCell ref="B35:C35"/>
    <mergeCell ref="B29:C29"/>
    <mergeCell ref="B30:C30"/>
    <mergeCell ref="B31:C31"/>
    <mergeCell ref="B32:C32"/>
    <mergeCell ref="B34:C34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B20:C20"/>
    <mergeCell ref="B15:C15"/>
    <mergeCell ref="B16:C16"/>
    <mergeCell ref="B17:C17"/>
    <mergeCell ref="B18:C18"/>
    <mergeCell ref="B11:C11"/>
    <mergeCell ref="B12:C12"/>
    <mergeCell ref="B13:C13"/>
    <mergeCell ref="B14:C14"/>
    <mergeCell ref="B6:C6"/>
    <mergeCell ref="B7:C7"/>
    <mergeCell ref="B9:C9"/>
    <mergeCell ref="B10:C10"/>
    <mergeCell ref="B8:C8"/>
  </mergeCells>
  <phoneticPr fontId="0" type="noConversion"/>
  <printOptions horizontalCentered="1" verticalCentered="1"/>
  <pageMargins left="0.98425196850393704" right="0.59055118110236227" top="0.59055118110236227" bottom="0.59055118110236227" header="0.59055118110236227" footer="0.5905511811023622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H15" sqref="H15"/>
    </sheetView>
  </sheetViews>
  <sheetFormatPr baseColWidth="10" defaultRowHeight="21.95" customHeight="1" x14ac:dyDescent="0.2"/>
  <cols>
    <col min="1" max="1" width="45.7109375" customWidth="1"/>
    <col min="2" max="5" width="18.140625" style="118" customWidth="1"/>
    <col min="7" max="7" width="13.7109375" bestFit="1" customWidth="1"/>
  </cols>
  <sheetData>
    <row r="1" spans="1:5" ht="21.95" customHeight="1" x14ac:dyDescent="0.2">
      <c r="A1" s="100" t="s">
        <v>194</v>
      </c>
      <c r="B1" s="101"/>
      <c r="C1" s="101"/>
      <c r="D1" s="101"/>
      <c r="E1" s="101"/>
    </row>
    <row r="2" spans="1:5" s="2" customFormat="1" ht="22.5" customHeight="1" thickBot="1" x14ac:dyDescent="0.25">
      <c r="A2" s="102" t="s">
        <v>195</v>
      </c>
      <c r="B2" s="103"/>
      <c r="C2" s="103"/>
      <c r="D2" s="103"/>
      <c r="E2" s="103"/>
    </row>
    <row r="3" spans="1:5" s="105" customFormat="1" ht="31.5" customHeight="1" thickBot="1" x14ac:dyDescent="0.3">
      <c r="A3" s="104"/>
      <c r="B3" s="138">
        <v>44561</v>
      </c>
      <c r="C3" s="138">
        <v>44196</v>
      </c>
      <c r="D3" s="140" t="s">
        <v>158</v>
      </c>
      <c r="E3" s="139" t="s">
        <v>159</v>
      </c>
    </row>
    <row r="4" spans="1:5" s="106" customFormat="1" ht="21.95" customHeight="1" thickBot="1" x14ac:dyDescent="0.3">
      <c r="A4" s="141" t="s">
        <v>160</v>
      </c>
      <c r="B4" s="142">
        <f>+B5+B21</f>
        <v>34742061.090000004</v>
      </c>
      <c r="C4" s="142">
        <f>+C5+C21</f>
        <v>30429022.829999998</v>
      </c>
      <c r="D4" s="142">
        <f t="shared" ref="D4:D27" si="0">+IF(B4-C4&gt;0,B4-C4,0)</f>
        <v>4313038.2600000054</v>
      </c>
      <c r="E4" s="143">
        <f>+IF(B4-C4&lt;0,C4-B4,0)</f>
        <v>0</v>
      </c>
    </row>
    <row r="5" spans="1:5" s="106" customFormat="1" ht="21.95" customHeight="1" x14ac:dyDescent="0.2">
      <c r="A5" s="156" t="s">
        <v>161</v>
      </c>
      <c r="B5" s="148">
        <f>+B6+B12+B18+B16</f>
        <v>11178806.309999999</v>
      </c>
      <c r="C5" s="148">
        <f>+C6+C12+C18+C16</f>
        <v>11321989.180000002</v>
      </c>
      <c r="D5" s="107">
        <f t="shared" si="0"/>
        <v>0</v>
      </c>
      <c r="E5" s="149">
        <f t="shared" ref="E5:E27" si="1">+IF(B5-C5&lt;0,C5-B5,0)</f>
        <v>143182.87000000291</v>
      </c>
    </row>
    <row r="6" spans="1:5" s="106" customFormat="1" ht="21.95" customHeight="1" x14ac:dyDescent="0.2">
      <c r="A6" s="157" t="s">
        <v>162</v>
      </c>
      <c r="B6" s="150">
        <f>SUM(B7:B11)</f>
        <v>39546.86</v>
      </c>
      <c r="C6" s="150">
        <f>SUM(C7:C11)</f>
        <v>41418.519999999997</v>
      </c>
      <c r="D6" s="109">
        <f t="shared" si="0"/>
        <v>0</v>
      </c>
      <c r="E6" s="151">
        <f t="shared" si="1"/>
        <v>1871.6599999999962</v>
      </c>
    </row>
    <row r="7" spans="1:5" s="106" customFormat="1" ht="21.95" customHeight="1" x14ac:dyDescent="0.2">
      <c r="A7" s="158" t="s">
        <v>163</v>
      </c>
      <c r="B7" s="150">
        <v>0</v>
      </c>
      <c r="C7" s="150">
        <v>0</v>
      </c>
      <c r="D7" s="109">
        <f t="shared" si="0"/>
        <v>0</v>
      </c>
      <c r="E7" s="151">
        <f t="shared" si="1"/>
        <v>0</v>
      </c>
    </row>
    <row r="8" spans="1:5" s="106" customFormat="1" ht="21.95" customHeight="1" x14ac:dyDescent="0.2">
      <c r="A8" s="158" t="s">
        <v>164</v>
      </c>
      <c r="B8" s="150">
        <v>646.54</v>
      </c>
      <c r="C8" s="150">
        <v>771.74</v>
      </c>
      <c r="D8" s="109">
        <f t="shared" si="0"/>
        <v>0</v>
      </c>
      <c r="E8" s="151">
        <f t="shared" si="1"/>
        <v>125.20000000000005</v>
      </c>
    </row>
    <row r="9" spans="1:5" s="106" customFormat="1" ht="21.95" customHeight="1" x14ac:dyDescent="0.2">
      <c r="A9" s="158" t="s">
        <v>165</v>
      </c>
      <c r="B9" s="150">
        <v>38900.32</v>
      </c>
      <c r="C9" s="150">
        <v>40646.78</v>
      </c>
      <c r="D9" s="109">
        <f t="shared" si="0"/>
        <v>0</v>
      </c>
      <c r="E9" s="151">
        <f t="shared" si="1"/>
        <v>1746.4599999999991</v>
      </c>
    </row>
    <row r="10" spans="1:5" s="106" customFormat="1" ht="21.95" customHeight="1" x14ac:dyDescent="0.2">
      <c r="A10" s="158" t="s">
        <v>166</v>
      </c>
      <c r="B10" s="150">
        <v>0</v>
      </c>
      <c r="C10" s="150">
        <v>0</v>
      </c>
      <c r="D10" s="109">
        <f t="shared" si="0"/>
        <v>0</v>
      </c>
      <c r="E10" s="151">
        <f t="shared" si="1"/>
        <v>0</v>
      </c>
    </row>
    <row r="11" spans="1:5" s="106" customFormat="1" ht="21.95" customHeight="1" x14ac:dyDescent="0.2">
      <c r="A11" s="158" t="s">
        <v>167</v>
      </c>
      <c r="B11" s="150">
        <v>0</v>
      </c>
      <c r="C11" s="150">
        <v>0</v>
      </c>
      <c r="D11" s="109">
        <f t="shared" si="0"/>
        <v>0</v>
      </c>
      <c r="E11" s="151">
        <f t="shared" si="1"/>
        <v>0</v>
      </c>
    </row>
    <row r="12" spans="1:5" s="106" customFormat="1" ht="21.95" customHeight="1" x14ac:dyDescent="0.2">
      <c r="A12" s="157" t="s">
        <v>168</v>
      </c>
      <c r="B12" s="150">
        <f>SUM(B13:B15)</f>
        <v>10412037.779999999</v>
      </c>
      <c r="C12" s="150">
        <f>SUM(C13:C15)</f>
        <v>10553348.990000002</v>
      </c>
      <c r="D12" s="109">
        <f t="shared" si="0"/>
        <v>0</v>
      </c>
      <c r="E12" s="151">
        <f t="shared" si="1"/>
        <v>141311.21000000276</v>
      </c>
    </row>
    <row r="13" spans="1:5" s="106" customFormat="1" ht="21.95" customHeight="1" x14ac:dyDescent="0.2">
      <c r="A13" s="158" t="s">
        <v>152</v>
      </c>
      <c r="B13" s="150">
        <v>9851957.2799999993</v>
      </c>
      <c r="C13" s="150">
        <v>10008295.050000001</v>
      </c>
      <c r="D13" s="109">
        <f t="shared" si="0"/>
        <v>0</v>
      </c>
      <c r="E13" s="151">
        <f t="shared" si="1"/>
        <v>156337.77000000142</v>
      </c>
    </row>
    <row r="14" spans="1:5" s="106" customFormat="1" ht="32.25" customHeight="1" x14ac:dyDescent="0.2">
      <c r="A14" s="158" t="s">
        <v>169</v>
      </c>
      <c r="B14" s="150">
        <v>551085.19999999995</v>
      </c>
      <c r="C14" s="150">
        <v>535770.64</v>
      </c>
      <c r="D14" s="109">
        <f t="shared" si="0"/>
        <v>15314.559999999939</v>
      </c>
      <c r="E14" s="151">
        <f t="shared" si="1"/>
        <v>0</v>
      </c>
    </row>
    <row r="15" spans="1:5" s="106" customFormat="1" ht="21.95" customHeight="1" x14ac:dyDescent="0.2">
      <c r="A15" s="158" t="s">
        <v>170</v>
      </c>
      <c r="B15" s="150">
        <v>8995.2999999999993</v>
      </c>
      <c r="C15" s="150">
        <v>9283.2999999999993</v>
      </c>
      <c r="D15" s="109">
        <f t="shared" si="0"/>
        <v>0</v>
      </c>
      <c r="E15" s="151">
        <f t="shared" si="1"/>
        <v>288</v>
      </c>
    </row>
    <row r="16" spans="1:5" s="106" customFormat="1" ht="21.95" customHeight="1" x14ac:dyDescent="0.2">
      <c r="A16" s="157" t="s">
        <v>196</v>
      </c>
      <c r="B16" s="150">
        <f>SUM(B17)</f>
        <v>666000</v>
      </c>
      <c r="C16" s="150">
        <f>SUM(C17)</f>
        <v>666000</v>
      </c>
      <c r="D16" s="109">
        <f>+IF(B16-C16&gt;0,B16-C16,0)</f>
        <v>0</v>
      </c>
      <c r="E16" s="151">
        <f>+IF(B16-C16&lt;0,C16-B16,0)</f>
        <v>0</v>
      </c>
    </row>
    <row r="17" spans="1:5" s="106" customFormat="1" ht="21.95" customHeight="1" x14ac:dyDescent="0.2">
      <c r="A17" s="158" t="s">
        <v>172</v>
      </c>
      <c r="B17" s="150">
        <v>666000</v>
      </c>
      <c r="C17" s="150">
        <v>666000</v>
      </c>
      <c r="D17" s="109">
        <f>+IF(B17-C17&gt;0,B17-C17,0)</f>
        <v>0</v>
      </c>
      <c r="E17" s="151">
        <f>+IF(B17-C17&lt;0,C17-B17,0)</f>
        <v>0</v>
      </c>
    </row>
    <row r="18" spans="1:5" s="106" customFormat="1" ht="21.95" customHeight="1" x14ac:dyDescent="0.2">
      <c r="A18" s="157" t="s">
        <v>171</v>
      </c>
      <c r="B18" s="150">
        <f>SUM(B19:B20)</f>
        <v>61221.67</v>
      </c>
      <c r="C18" s="150">
        <f>SUM(C19:C20)</f>
        <v>61221.67</v>
      </c>
      <c r="D18" s="109">
        <f t="shared" si="0"/>
        <v>0</v>
      </c>
      <c r="E18" s="151">
        <f t="shared" si="1"/>
        <v>0</v>
      </c>
    </row>
    <row r="19" spans="1:5" s="106" customFormat="1" ht="21.95" customHeight="1" x14ac:dyDescent="0.2">
      <c r="A19" s="158" t="s">
        <v>172</v>
      </c>
      <c r="B19" s="150">
        <v>54798.400000000001</v>
      </c>
      <c r="C19" s="150">
        <v>54798.400000000001</v>
      </c>
      <c r="D19" s="109">
        <f t="shared" si="0"/>
        <v>0</v>
      </c>
      <c r="E19" s="151">
        <f t="shared" si="1"/>
        <v>0</v>
      </c>
    </row>
    <row r="20" spans="1:5" s="106" customFormat="1" ht="23.45" customHeight="1" x14ac:dyDescent="0.2">
      <c r="A20" s="158" t="s">
        <v>173</v>
      </c>
      <c r="B20" s="150">
        <v>6423.27</v>
      </c>
      <c r="C20" s="150">
        <v>6423.27</v>
      </c>
      <c r="D20" s="109">
        <f t="shared" si="0"/>
        <v>0</v>
      </c>
      <c r="E20" s="151">
        <f t="shared" si="1"/>
        <v>0</v>
      </c>
    </row>
    <row r="21" spans="1:5" s="106" customFormat="1" ht="26.45" customHeight="1" x14ac:dyDescent="0.2">
      <c r="A21" s="159" t="s">
        <v>174</v>
      </c>
      <c r="B21" s="150">
        <f>+B22+B23+B24+B27+B26+B25</f>
        <v>23563254.780000001</v>
      </c>
      <c r="C21" s="150">
        <f>+C22+C23+C24+C27+C26+C25</f>
        <v>19107033.649999999</v>
      </c>
      <c r="D21" s="109">
        <f t="shared" si="0"/>
        <v>4456221.1300000027</v>
      </c>
      <c r="E21" s="151">
        <f t="shared" si="1"/>
        <v>0</v>
      </c>
    </row>
    <row r="22" spans="1:5" s="106" customFormat="1" ht="21.95" customHeight="1" x14ac:dyDescent="0.2">
      <c r="A22" s="157" t="s">
        <v>175</v>
      </c>
      <c r="B22" s="150">
        <v>720</v>
      </c>
      <c r="C22" s="150">
        <v>870</v>
      </c>
      <c r="D22" s="109">
        <f t="shared" si="0"/>
        <v>0</v>
      </c>
      <c r="E22" s="151">
        <f t="shared" si="1"/>
        <v>150</v>
      </c>
    </row>
    <row r="23" spans="1:5" s="106" customFormat="1" ht="21.95" customHeight="1" x14ac:dyDescent="0.2">
      <c r="A23" s="157" t="s">
        <v>176</v>
      </c>
      <c r="B23" s="150">
        <v>23506716.670000002</v>
      </c>
      <c r="C23" s="150">
        <v>19065828.969999999</v>
      </c>
      <c r="D23" s="109">
        <f t="shared" si="0"/>
        <v>4440887.700000003</v>
      </c>
      <c r="E23" s="151">
        <f t="shared" si="1"/>
        <v>0</v>
      </c>
    </row>
    <row r="24" spans="1:5" s="106" customFormat="1" ht="21.95" customHeight="1" x14ac:dyDescent="0.2">
      <c r="A24" s="157" t="s">
        <v>200</v>
      </c>
      <c r="B24" s="150">
        <v>0</v>
      </c>
      <c r="C24" s="150">
        <v>0</v>
      </c>
      <c r="D24" s="109">
        <f t="shared" si="0"/>
        <v>0</v>
      </c>
      <c r="E24" s="151">
        <f t="shared" si="1"/>
        <v>0</v>
      </c>
    </row>
    <row r="25" spans="1:5" s="106" customFormat="1" ht="21.95" customHeight="1" x14ac:dyDescent="0.2">
      <c r="A25" s="157" t="s">
        <v>177</v>
      </c>
      <c r="B25" s="150">
        <v>697.12</v>
      </c>
      <c r="C25" s="150">
        <v>120</v>
      </c>
      <c r="D25" s="109">
        <f t="shared" si="0"/>
        <v>577.12</v>
      </c>
      <c r="E25" s="151">
        <f t="shared" si="1"/>
        <v>0</v>
      </c>
    </row>
    <row r="26" spans="1:5" s="106" customFormat="1" ht="21.95" customHeight="1" x14ac:dyDescent="0.2">
      <c r="A26" s="157" t="s">
        <v>178</v>
      </c>
      <c r="B26" s="150">
        <v>6238.06</v>
      </c>
      <c r="C26" s="150">
        <v>7742.06</v>
      </c>
      <c r="D26" s="109">
        <f t="shared" si="0"/>
        <v>0</v>
      </c>
      <c r="E26" s="151">
        <f t="shared" si="1"/>
        <v>1504</v>
      </c>
    </row>
    <row r="27" spans="1:5" s="106" customFormat="1" ht="21.95" customHeight="1" thickBot="1" x14ac:dyDescent="0.25">
      <c r="A27" s="160" t="s">
        <v>179</v>
      </c>
      <c r="B27" s="152">
        <v>48882.93</v>
      </c>
      <c r="C27" s="152">
        <v>32472.62</v>
      </c>
      <c r="D27" s="154">
        <f t="shared" si="0"/>
        <v>16410.310000000001</v>
      </c>
      <c r="E27" s="155">
        <f t="shared" si="1"/>
        <v>0</v>
      </c>
    </row>
    <row r="28" spans="1:5" s="113" customFormat="1" ht="21.95" customHeight="1" x14ac:dyDescent="0.25">
      <c r="A28" s="110"/>
      <c r="B28" s="111"/>
      <c r="C28" s="111"/>
      <c r="D28" s="111"/>
      <c r="E28" s="112"/>
    </row>
    <row r="29" spans="1:5" s="106" customFormat="1" ht="21.95" customHeight="1" thickBot="1" x14ac:dyDescent="0.25">
      <c r="A29" s="114"/>
      <c r="B29" s="115"/>
      <c r="C29" s="115"/>
      <c r="D29" s="116"/>
      <c r="E29" s="117"/>
    </row>
    <row r="30" spans="1:5" s="106" customFormat="1" ht="21.95" customHeight="1" thickBot="1" x14ac:dyDescent="0.3">
      <c r="A30" s="144" t="s">
        <v>180</v>
      </c>
      <c r="B30" s="145">
        <f>+B31+B43+B44</f>
        <v>34742061.090000004</v>
      </c>
      <c r="C30" s="145">
        <f>+C31+C43+C44</f>
        <v>30429022.830000002</v>
      </c>
      <c r="D30" s="146">
        <f>+IF(B30-C30&gt;0,B30-C30,0)</f>
        <v>4313038.2600000016</v>
      </c>
      <c r="E30" s="147">
        <f t="shared" ref="E30:E44" si="2">+IF(B30-C30&lt;0,C30-B30,0)</f>
        <v>0</v>
      </c>
    </row>
    <row r="31" spans="1:5" s="106" customFormat="1" ht="21.95" customHeight="1" x14ac:dyDescent="0.2">
      <c r="A31" s="161" t="s">
        <v>181</v>
      </c>
      <c r="B31" s="162">
        <f>+B32+B42</f>
        <v>4837793.2999999989</v>
      </c>
      <c r="C31" s="162">
        <f>+C32+C42</f>
        <v>3620394.5700000003</v>
      </c>
      <c r="D31" s="163">
        <f>+IF(B31-C31&gt;0,B31-C31,0)</f>
        <v>1217398.7299999986</v>
      </c>
      <c r="E31" s="164">
        <f t="shared" si="2"/>
        <v>0</v>
      </c>
    </row>
    <row r="32" spans="1:5" s="106" customFormat="1" ht="21.95" customHeight="1" x14ac:dyDescent="0.2">
      <c r="A32" s="165" t="s">
        <v>182</v>
      </c>
      <c r="B32" s="108">
        <f>+B33+B34+B37+B40+B41</f>
        <v>-5778587.5600000005</v>
      </c>
      <c r="C32" s="108">
        <v>-6975047.1799999997</v>
      </c>
      <c r="D32" s="109">
        <f t="shared" ref="D32:D44" si="3">+IF(B32-C32&gt;0,B32-C32,0)</f>
        <v>1196459.6199999992</v>
      </c>
      <c r="E32" s="151">
        <f t="shared" si="2"/>
        <v>0</v>
      </c>
    </row>
    <row r="33" spans="1:7" s="106" customFormat="1" ht="21.95" customHeight="1" x14ac:dyDescent="0.2">
      <c r="A33" s="166" t="s">
        <v>183</v>
      </c>
      <c r="B33" s="108">
        <v>0</v>
      </c>
      <c r="C33" s="108">
        <v>0</v>
      </c>
      <c r="D33" s="109">
        <f t="shared" si="3"/>
        <v>0</v>
      </c>
      <c r="E33" s="151">
        <f t="shared" si="2"/>
        <v>0</v>
      </c>
    </row>
    <row r="34" spans="1:7" s="106" customFormat="1" ht="21.95" customHeight="1" x14ac:dyDescent="0.2">
      <c r="A34" s="166" t="s">
        <v>184</v>
      </c>
      <c r="B34" s="108">
        <f>SUM(B35:B36)</f>
        <v>5613703.0599999996</v>
      </c>
      <c r="C34" s="108">
        <f>SUM(C35:C36)</f>
        <v>3553845.41</v>
      </c>
      <c r="D34" s="109">
        <f t="shared" si="3"/>
        <v>2059857.6499999994</v>
      </c>
      <c r="E34" s="151">
        <f t="shared" si="2"/>
        <v>0</v>
      </c>
    </row>
    <row r="35" spans="1:7" s="106" customFormat="1" ht="21.95" customHeight="1" x14ac:dyDescent="0.2">
      <c r="A35" s="167" t="s">
        <v>185</v>
      </c>
      <c r="B35" s="108">
        <v>0</v>
      </c>
      <c r="C35" s="108">
        <v>0</v>
      </c>
      <c r="D35" s="109">
        <f t="shared" si="3"/>
        <v>0</v>
      </c>
      <c r="E35" s="151">
        <f t="shared" si="2"/>
        <v>0</v>
      </c>
    </row>
    <row r="36" spans="1:7" s="106" customFormat="1" ht="21.95" customHeight="1" x14ac:dyDescent="0.2">
      <c r="A36" s="167" t="s">
        <v>186</v>
      </c>
      <c r="B36" s="108">
        <v>5613703.0599999996</v>
      </c>
      <c r="C36" s="108">
        <v>3553845.41</v>
      </c>
      <c r="D36" s="109">
        <f t="shared" si="3"/>
        <v>2059857.6499999994</v>
      </c>
      <c r="E36" s="151">
        <f t="shared" si="2"/>
        <v>0</v>
      </c>
    </row>
    <row r="37" spans="1:7" s="106" customFormat="1" ht="21.95" customHeight="1" x14ac:dyDescent="0.2">
      <c r="A37" s="166" t="s">
        <v>187</v>
      </c>
      <c r="B37" s="108">
        <f>SUM(B38:B39)</f>
        <v>-12588750.24</v>
      </c>
      <c r="C37" s="108">
        <f>SUM(C38:C39)</f>
        <v>-12588750.24</v>
      </c>
      <c r="D37" s="109">
        <f t="shared" si="3"/>
        <v>0</v>
      </c>
      <c r="E37" s="151">
        <f t="shared" si="2"/>
        <v>0</v>
      </c>
    </row>
    <row r="38" spans="1:7" s="106" customFormat="1" ht="21.95" customHeight="1" x14ac:dyDescent="0.2">
      <c r="A38" s="168" t="s">
        <v>188</v>
      </c>
      <c r="B38" s="108">
        <v>0</v>
      </c>
      <c r="C38" s="108">
        <v>0</v>
      </c>
      <c r="D38" s="109">
        <f t="shared" si="3"/>
        <v>0</v>
      </c>
      <c r="E38" s="151">
        <f t="shared" si="2"/>
        <v>0</v>
      </c>
    </row>
    <row r="39" spans="1:7" s="106" customFormat="1" ht="32.25" customHeight="1" x14ac:dyDescent="0.2">
      <c r="A39" s="168" t="s">
        <v>189</v>
      </c>
      <c r="B39" s="109">
        <v>-12588750.24</v>
      </c>
      <c r="C39" s="109">
        <v>-12588750.24</v>
      </c>
      <c r="D39" s="109">
        <f t="shared" si="3"/>
        <v>0</v>
      </c>
      <c r="E39" s="151">
        <f t="shared" si="2"/>
        <v>0</v>
      </c>
    </row>
    <row r="40" spans="1:7" s="106" customFormat="1" ht="20.25" customHeight="1" x14ac:dyDescent="0.2">
      <c r="A40" s="166" t="s">
        <v>190</v>
      </c>
      <c r="B40" s="108">
        <v>0</v>
      </c>
      <c r="C40" s="108">
        <v>0</v>
      </c>
      <c r="D40" s="109">
        <f t="shared" si="3"/>
        <v>0</v>
      </c>
      <c r="E40" s="151">
        <f t="shared" si="2"/>
        <v>0</v>
      </c>
    </row>
    <row r="41" spans="1:7" s="106" customFormat="1" ht="21.95" customHeight="1" x14ac:dyDescent="0.2">
      <c r="A41" s="166" t="s">
        <v>191</v>
      </c>
      <c r="B41" s="109">
        <v>1196459.6200000001</v>
      </c>
      <c r="C41" s="109">
        <v>2059857.65</v>
      </c>
      <c r="D41" s="109">
        <f t="shared" si="3"/>
        <v>0</v>
      </c>
      <c r="E41" s="151">
        <f t="shared" si="2"/>
        <v>863398.0299999998</v>
      </c>
      <c r="G41" s="171"/>
    </row>
    <row r="42" spans="1:7" s="106" customFormat="1" ht="33" customHeight="1" x14ac:dyDescent="0.2">
      <c r="A42" s="165" t="s">
        <v>199</v>
      </c>
      <c r="B42" s="109">
        <v>10616380.859999999</v>
      </c>
      <c r="C42" s="109">
        <v>10595441.75</v>
      </c>
      <c r="D42" s="109">
        <f t="shared" si="3"/>
        <v>20939.109999999404</v>
      </c>
      <c r="E42" s="151">
        <f t="shared" si="2"/>
        <v>0</v>
      </c>
    </row>
    <row r="43" spans="1:7" s="106" customFormat="1" ht="21.95" customHeight="1" x14ac:dyDescent="0.2">
      <c r="A43" s="165" t="s">
        <v>192</v>
      </c>
      <c r="B43" s="108">
        <v>54131.19</v>
      </c>
      <c r="C43" s="108">
        <v>109343.48</v>
      </c>
      <c r="D43" s="109">
        <f t="shared" si="3"/>
        <v>0</v>
      </c>
      <c r="E43" s="151">
        <f t="shared" si="2"/>
        <v>55212.289999999994</v>
      </c>
    </row>
    <row r="44" spans="1:7" s="106" customFormat="1" ht="21.95" customHeight="1" thickBot="1" x14ac:dyDescent="0.25">
      <c r="A44" s="169" t="s">
        <v>193</v>
      </c>
      <c r="B44" s="153">
        <v>29850136.600000001</v>
      </c>
      <c r="C44" s="153">
        <v>26699284.780000001</v>
      </c>
      <c r="D44" s="154">
        <f t="shared" si="3"/>
        <v>3150851.8200000003</v>
      </c>
      <c r="E44" s="155">
        <f t="shared" si="2"/>
        <v>0</v>
      </c>
    </row>
    <row r="45" spans="1:7" ht="21.95" customHeight="1" x14ac:dyDescent="0.2">
      <c r="A45" s="176"/>
    </row>
  </sheetData>
  <phoneticPr fontId="20" type="noConversion"/>
  <pageMargins left="0.75" right="0.75" top="1" bottom="1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A.D.E.1(DEBE) </vt:lpstr>
      <vt:lpstr>A.D.E.1(HABER) </vt:lpstr>
      <vt:lpstr>A.D.E.2(DEBE)</vt:lpstr>
      <vt:lpstr>A.D.E.2(HABER)</vt:lpstr>
      <vt:lpstr>A.D.E.3.1</vt:lpstr>
      <vt:lpstr>Cuadro de Financiamiento</vt:lpstr>
      <vt:lpstr>Variacionespatrimoniales</vt:lpstr>
      <vt:lpstr>'A.D.E.1(DEBE) '!Área_de_impresión</vt:lpstr>
      <vt:lpstr>'A.D.E.1(HABER) '!Área_de_impresión</vt:lpstr>
      <vt:lpstr>'A.D.E.2(DEBE)'!Área_de_impresión</vt:lpstr>
      <vt:lpstr>'A.D.E.2(HABER)'!Área_de_impresión</vt:lpstr>
      <vt:lpstr>A.D.E.3.1!Área_de_impresión</vt:lpstr>
      <vt:lpstr>'Cuadro de Financiamiento'!Área_de_impresión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2021-07-02T10:05:01Z</cp:lastPrinted>
  <dcterms:created xsi:type="dcterms:W3CDTF">2001-06-08T07:44:49Z</dcterms:created>
  <dcterms:modified xsi:type="dcterms:W3CDTF">2022-12-20T13:54:47Z</dcterms:modified>
</cp:coreProperties>
</file>